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09133\Desktop\RPG_dokai\FZ_strategijos\Patvirtinta\"/>
    </mc:Choice>
  </mc:AlternateContent>
  <bookViews>
    <workbookView xWindow="-120" yWindow="-120" windowWidth="29040" windowHeight="15255"/>
  </bookViews>
  <sheets>
    <sheet name="Lapas1" sheetId="1" r:id="rId1"/>
  </sheets>
  <definedNames>
    <definedName name="_Hlk84884998" localSheetId="0">Lapas1!$O$7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2" i="1" l="1"/>
  <c r="N16" i="1"/>
  <c r="N18" i="1"/>
  <c r="H40" i="1"/>
  <c r="K40" i="1" s="1"/>
  <c r="N34" i="1"/>
  <c r="N32" i="1"/>
  <c r="N30" i="1"/>
  <c r="N28" i="1"/>
  <c r="N26" i="1"/>
  <c r="N20" i="1"/>
  <c r="K35" i="1"/>
  <c r="I35" i="1"/>
  <c r="H37" i="1"/>
  <c r="K37" i="1" s="1"/>
  <c r="H15" i="1"/>
  <c r="K15" i="1" s="1"/>
  <c r="K43" i="1"/>
  <c r="I43" i="1"/>
  <c r="H17" i="1"/>
  <c r="I17" i="1" s="1"/>
  <c r="H21" i="1"/>
  <c r="I21" i="1" s="1"/>
  <c r="H33" i="1"/>
  <c r="I33" i="1" s="1"/>
  <c r="H31" i="1"/>
  <c r="K31" i="1" s="1"/>
  <c r="H29" i="1"/>
  <c r="K29" i="1" s="1"/>
  <c r="H27" i="1"/>
  <c r="K27" i="1" s="1"/>
  <c r="H25" i="1"/>
  <c r="K25" i="1" s="1"/>
  <c r="H19" i="1"/>
  <c r="K19" i="1" s="1"/>
  <c r="H12" i="1"/>
  <c r="I40" i="1" l="1"/>
  <c r="I37" i="1"/>
  <c r="I31" i="1"/>
  <c r="I29" i="1"/>
  <c r="I25" i="1"/>
  <c r="K33" i="1"/>
  <c r="I27" i="1"/>
  <c r="K21" i="1"/>
  <c r="I19" i="1"/>
  <c r="K17" i="1"/>
  <c r="I15" i="1"/>
  <c r="K12" i="1"/>
  <c r="I12" i="1"/>
</calcChain>
</file>

<file path=xl/comments1.xml><?xml version="1.0" encoding="utf-8"?>
<comments xmlns="http://schemas.openxmlformats.org/spreadsheetml/2006/main">
  <authors>
    <author>PC</author>
  </authors>
  <commentList>
    <comment ref="L12" authorId="0" shapeId="0">
      <text>
        <r>
          <rPr>
            <b/>
            <sz val="9"/>
            <color indexed="81"/>
            <rFont val="Tahoma"/>
            <charset val="1"/>
          </rPr>
          <t>PC:</t>
        </r>
        <r>
          <rPr>
            <sz val="9"/>
            <color indexed="81"/>
            <rFont val="Tahoma"/>
            <charset val="1"/>
          </rPr>
          <t xml:space="preserve">
4.5 Produkto rodiklis</t>
        </r>
      </text>
    </comment>
    <comment ref="L13" authorId="0" shapeId="0">
      <text>
        <r>
          <rPr>
            <b/>
            <sz val="9"/>
            <color indexed="81"/>
            <rFont val="Tahoma"/>
            <charset val="1"/>
          </rPr>
          <t>PC:</t>
        </r>
        <r>
          <rPr>
            <sz val="9"/>
            <color indexed="81"/>
            <rFont val="Tahoma"/>
            <charset val="1"/>
          </rPr>
          <t xml:space="preserve">
4.5. Produkto rodiklis</t>
        </r>
      </text>
    </comment>
    <comment ref="L14" authorId="0" shapeId="0">
      <text>
        <r>
          <rPr>
            <b/>
            <sz val="9"/>
            <color indexed="81"/>
            <rFont val="Tahoma"/>
            <charset val="1"/>
          </rPr>
          <t>PC:</t>
        </r>
        <r>
          <rPr>
            <sz val="9"/>
            <color indexed="81"/>
            <rFont val="Tahoma"/>
            <charset val="1"/>
          </rPr>
          <t xml:space="preserve">
4.5. rodiklis</t>
        </r>
      </text>
    </comment>
    <comment ref="L37" authorId="0" shapeId="0">
      <text>
        <r>
          <rPr>
            <b/>
            <sz val="9"/>
            <color indexed="81"/>
            <rFont val="Tahoma"/>
            <family val="2"/>
          </rPr>
          <t>PC:</t>
        </r>
        <r>
          <rPr>
            <sz val="9"/>
            <color indexed="81"/>
            <rFont val="Tahoma"/>
            <family val="2"/>
          </rPr>
          <t xml:space="preserve">
8.1. rodiklis</t>
        </r>
      </text>
    </comment>
    <comment ref="L38" authorId="0" shapeId="0">
      <text>
        <r>
          <rPr>
            <b/>
            <sz val="9"/>
            <color indexed="81"/>
            <rFont val="Tahoma"/>
            <family val="2"/>
          </rPr>
          <t>PC:</t>
        </r>
        <r>
          <rPr>
            <sz val="9"/>
            <color indexed="81"/>
            <rFont val="Tahoma"/>
            <family val="2"/>
          </rPr>
          <t xml:space="preserve">
8.1. rodiklis</t>
        </r>
      </text>
    </comment>
    <comment ref="L39" authorId="0" shapeId="0">
      <text>
        <r>
          <rPr>
            <b/>
            <sz val="9"/>
            <color indexed="81"/>
            <rFont val="Tahoma"/>
            <family val="2"/>
          </rPr>
          <t>PC:</t>
        </r>
        <r>
          <rPr>
            <sz val="9"/>
            <color indexed="81"/>
            <rFont val="Tahoma"/>
            <family val="2"/>
          </rPr>
          <t xml:space="preserve">
8.1. rodiklis</t>
        </r>
      </text>
    </comment>
    <comment ref="L40" authorId="0" shapeId="0">
      <text>
        <r>
          <rPr>
            <b/>
            <sz val="9"/>
            <color indexed="81"/>
            <rFont val="Tahoma"/>
            <family val="2"/>
          </rPr>
          <t>PC:</t>
        </r>
        <r>
          <rPr>
            <sz val="9"/>
            <color indexed="81"/>
            <rFont val="Tahoma"/>
            <family val="2"/>
          </rPr>
          <t xml:space="preserve">
8.1. rodiklis</t>
        </r>
      </text>
    </comment>
    <comment ref="L41" authorId="0" shapeId="0">
      <text>
        <r>
          <rPr>
            <b/>
            <sz val="9"/>
            <color indexed="81"/>
            <rFont val="Tahoma"/>
            <family val="2"/>
          </rPr>
          <t>PC:</t>
        </r>
        <r>
          <rPr>
            <sz val="9"/>
            <color indexed="81"/>
            <rFont val="Tahoma"/>
            <family val="2"/>
          </rPr>
          <t xml:space="preserve">
8.1. rodiklis</t>
        </r>
      </text>
    </comment>
    <comment ref="L42" authorId="0" shapeId="0">
      <text>
        <r>
          <rPr>
            <b/>
            <sz val="9"/>
            <color indexed="81"/>
            <rFont val="Tahoma"/>
            <family val="2"/>
          </rPr>
          <t>PC:</t>
        </r>
        <r>
          <rPr>
            <sz val="9"/>
            <color indexed="81"/>
            <rFont val="Tahoma"/>
            <family val="2"/>
          </rPr>
          <t xml:space="preserve">
8.1. rodiklis</t>
        </r>
      </text>
    </comment>
    <comment ref="L43" authorId="0" shapeId="0">
      <text>
        <r>
          <rPr>
            <b/>
            <sz val="9"/>
            <color indexed="81"/>
            <rFont val="Tahoma"/>
            <family val="2"/>
          </rPr>
          <t>PC:</t>
        </r>
        <r>
          <rPr>
            <sz val="9"/>
            <color indexed="81"/>
            <rFont val="Tahoma"/>
            <family val="2"/>
          </rPr>
          <t xml:space="preserve">
8.1. rodiklis</t>
        </r>
      </text>
    </comment>
    <comment ref="L44" authorId="0" shapeId="0">
      <text>
        <r>
          <rPr>
            <b/>
            <sz val="9"/>
            <color indexed="81"/>
            <rFont val="Tahoma"/>
            <family val="2"/>
          </rPr>
          <t>PC:</t>
        </r>
        <r>
          <rPr>
            <sz val="9"/>
            <color indexed="81"/>
            <rFont val="Tahoma"/>
            <family val="2"/>
          </rPr>
          <t xml:space="preserve">
8.1. rodiklis</t>
        </r>
      </text>
    </comment>
  </commentList>
</comments>
</file>

<file path=xl/sharedStrings.xml><?xml version="1.0" encoding="utf-8"?>
<sst xmlns="http://schemas.openxmlformats.org/spreadsheetml/2006/main" count="162" uniqueCount="104">
  <si>
    <t>Eil. Nr.</t>
  </si>
  <si>
    <t>Planuojamo veiksmo pavadinimas</t>
  </si>
  <si>
    <t>Planuojamo veiksmo aprašymas</t>
  </si>
  <si>
    <t>Veiksmo pobūdis (investicinis (I) arba neinvesticinis (NI))</t>
  </si>
  <si>
    <t>Institucijos (įstaigos) (veiksmo vykdytojo) pavadinimas</t>
  </si>
  <si>
    <t>Įgyvendinimo terminai (metais ir ketvirčiais)</t>
  </si>
  <si>
    <t>Veiksmo finansavimo poreikis, eurais</t>
  </si>
  <si>
    <t>Vertinimo rodikliai</t>
  </si>
  <si>
    <t>Prisidėjimas prie kitų teritorinių strategijų įgyvendinimo</t>
  </si>
  <si>
    <t>Pastabos, komentarai</t>
  </si>
  <si>
    <t>pradžia</t>
  </si>
  <si>
    <t>pabaiga</t>
  </si>
  <si>
    <t>Bendras lėšų poreikis, eurais</t>
  </si>
  <si>
    <t>Iš jų:</t>
  </si>
  <si>
    <t>Rodiklis</t>
  </si>
  <si>
    <t>Pradinė reikšmė</t>
  </si>
  <si>
    <t>Reikšmė pabaigoje</t>
  </si>
  <si>
    <t>ES fondų lėšos</t>
  </si>
  <si>
    <t>Lietuvos Respublikos valstybės biudžeto bendrojo finansavimo lėšos</t>
  </si>
  <si>
    <t>Savivaldybės (-ių) biudžeto (-ų) lėšos</t>
  </si>
  <si>
    <t>1. Strategijos tikslas</t>
  </si>
  <si>
    <t>Didinti Tauragės miesto kaip regiono centro patrauklumą</t>
  </si>
  <si>
    <t>1.1. Strategijos uždavinys</t>
  </si>
  <si>
    <t>Pagerinti viešųjų paslaugų prieinamumą Tauragės mieste</t>
  </si>
  <si>
    <t xml:space="preserve">1.1.1. </t>
  </si>
  <si>
    <t>Tauragės lopšelio-darželio „Žvaigždutė“ infrastruktūros plėtra</t>
  </si>
  <si>
    <t>Priestato statyba įrengiant papildomas ugdymo vietas (4 grupės 2-6 m. vaikams) (Moksleivių alėja 7, Tauragė)</t>
  </si>
  <si>
    <t>I</t>
  </si>
  <si>
    <t>Tauragės raj. sav. administracija</t>
  </si>
  <si>
    <t>2023 m. IV ketv.</t>
  </si>
  <si>
    <t xml:space="preserve">2026 m. I ketv. </t>
  </si>
  <si>
    <t>P - Naujos arba modernizuotos vaikų priežiūros infrastruktūros mokymo klasių talpumas (asmenys)</t>
  </si>
  <si>
    <t>Veiksmo įgyvendinimas finansuojamas ES fondų 2021-2027 m. Investicijų programos 4 prioriteto 4.5. uždavinio įgyvendinimui skirtomis lėšomis</t>
  </si>
  <si>
    <t>R - Metinis konsoliduotų viešųjų paslaugų vartotojų skaičius (vartotojai per metus)</t>
  </si>
  <si>
    <t>P - Sukurtų naujų ikimokyklinio ugdymo vietų skaičius (skaičius)</t>
  </si>
  <si>
    <t>R - Naujos arba modernizuotos vaikų priežiūros infrastruktūros naudotojų skaičius per metus (naudotojai per metus)</t>
  </si>
  <si>
    <t>1.1.2.</t>
  </si>
  <si>
    <t>Tauragės vaikų reabilitacijos centro-mokyklos „Pušelė“ infrastruktūros modernizavimas</t>
  </si>
  <si>
    <t>Vidaus patalpų modernizavimas įrengiant papildomas ugdymo vietas ir pritaikant patalpas šiuolaikiniams ugdymo poreikiams, įtraukiojo ugdymo taikymui (Stoties g. 25, Tauragė)</t>
  </si>
  <si>
    <t>2024 m. IV ketv.</t>
  </si>
  <si>
    <t>P - Integruoti teritorinio vystymo projektai (projektai)</t>
  </si>
  <si>
    <t>1.1.3.</t>
  </si>
  <si>
    <t xml:space="preserve">Tauragės Tarailių progimnazijos trūkstamos infrastruktūros plėtra </t>
  </si>
  <si>
    <t>Trūkstamos lauko infrastruktūros plėtra ir vidaus patalpų modernizavimas įrengiant valgyklą, gamtos mokslų ir  technologijų kabinetus, ir kitas patalpas, atokvėpio  kambarį specialiųjų poreikių vaikams (Respublikos g. 2,  Tauragė)</t>
  </si>
  <si>
    <t>2024 m. II ketv.</t>
  </si>
  <si>
    <t>2026 m. IV ketv.</t>
  </si>
  <si>
    <t>1.1.4.</t>
  </si>
  <si>
    <t>Tauragės rajono savivaldybės Birutės Baltrušaitytės viešosios bibliotekos paslaugų pasiūlos didinimas ir racionalus infrastruktūros panaudojimas</t>
  </si>
  <si>
    <t>Vaikų bibliotekos, skaityklos, renginiams skirtų erdvių įrengimas, paslaugų, skirtų akliesiems ir silpnaregiams plėtra, rekonstruojant bibliotekos pastatą (Republikos g. 3, Tauragė)</t>
  </si>
  <si>
    <t xml:space="preserve">2023 m. IV ketv. </t>
  </si>
  <si>
    <t xml:space="preserve"> </t>
  </si>
  <si>
    <t>1.1.5.</t>
  </si>
  <si>
    <t>Tauragės meno mokyklos pastato funkcionalumo didinimas ir kūrybinių industrijų paslaugų plėtra</t>
  </si>
  <si>
    <t>Tauragės meno mokyklos pastato kapitalinis remontas įrengiant kompleksinėms veikloms skirtas ugdymo patalpas, vaizdo ir įrašų studiją, menų biblioteką, liftą, didinant bendrųjų erdvių funkcionalumą, modernizuojant koncertų salę (Dariaus ir Girėno g. 11A, Tauragė)</t>
  </si>
  <si>
    <t xml:space="preserve">R - Metinis konsoliduotų viešųjų paslaugų vartotojų skaičius </t>
  </si>
  <si>
    <t>1.2. Strategijos uždavinys</t>
  </si>
  <si>
    <t>Užtikrinti tvarią miesto aplinką</t>
  </si>
  <si>
    <t>1.2.1.</t>
  </si>
  <si>
    <t>Tauragės „Šaltinio“ progimnazijos infrastruktūros ir aplininkės teritorijos  funkcionalumo didinimas</t>
  </si>
  <si>
    <r>
      <t xml:space="preserve">Lauko infrastruktūros modernizavimas įrengiant universalią žaidimų aikštelę, vaikų žaidimų aikštelę, lauko gimnastikos treniruoklius (jaunimui ir suaugusiems), mini futbolo aikštę, kliūčių ruožo aikštę, vaikų treniruoklių aikštelę,  treniruoklių aikštelę senjorams,  badmintono aikštelę,  šuoliaduobę, bėgimo taką per kalvas, lauko teniso aikštelę, bėgimo takus,  krepšinio, futbolo aikšteles (J.Tumo – Vaižganto g. 123, Tauragė),  ir </t>
    </r>
    <r>
      <rPr>
        <sz val="11"/>
        <rFont val="Times New Roman"/>
        <family val="1"/>
      </rPr>
      <t>a</t>
    </r>
    <r>
      <rPr>
        <i/>
        <sz val="11"/>
        <rFont val="Times New Roman"/>
        <family val="1"/>
      </rPr>
      <t>utomobilių parkavimo aikštelės įrengimas (Bernotiškės g. 11, Tauragė).</t>
    </r>
  </si>
  <si>
    <t xml:space="preserve">2029 m. III ketv. </t>
  </si>
  <si>
    <t>P - Atviros erdvės, sukurtos arba atkurtos miestų teritorijose (kv. m)</t>
  </si>
  <si>
    <t>R - Rekultivuota žemė, naudojama žaliesiems plotams, socialiniams būstams, ekonominei arba kitai paskirčiai (ha)</t>
  </si>
  <si>
    <t>1.2.2.</t>
  </si>
  <si>
    <t>Viešosios erdvės prie Tauragės Martyno Mažvydo progimnazijos atgaivinimas</t>
  </si>
  <si>
    <t>Takų, aikštelės prie pagrindinio įėjimo, mažosios architektūros elementų, želdinių įrengimas  (Prezidento g. 27, Tauragė)</t>
  </si>
  <si>
    <t>1.2.3.</t>
  </si>
  <si>
    <t>Tankiai apgyvendintų Tauragės miesto urbanizuotų teritorijų atgaivinimas, žalinimas ir funkcionalumo didinimas</t>
  </si>
  <si>
    <t xml:space="preserve">Viešosios infrastruktūros (Vytauto g. 85/Kudirkos g. 5;  Aerodromo g. 11 ir 13; Gedimino g. 6, 8, Žemaitės g. 3
Mažvydo g. 47, 49 ir 49A; 
Gedimino g. 29A) atgaivinimas įrengiant bendruomeninę infrastruktūrą, parkavimo vietas, želdinius, pritaikant infrastruktūrą pagal universalaus dizaino principus </t>
  </si>
  <si>
    <t>2026 m. III ketv.</t>
  </si>
  <si>
    <t>1.2.4.</t>
  </si>
  <si>
    <t>Zumpės tvenkinių teritorijos pritaikymas daugiatiksliam naudojimui</t>
  </si>
  <si>
    <t xml:space="preserve">Pėsčiųjų takų su apšvietimu ir mažąja architektūra įrengimas, želdinių tvarkymas ir naujų įrengimas (teritorija  tarp Moksleivių al., Dainavos g., Miško g. ir Beržės upės, Tauragė) 
</t>
  </si>
  <si>
    <t>1.2.5.</t>
  </si>
  <si>
    <t>Jūros upės pakrantės teritorijos atgaivinimas ir pritaikymas daugiatiksliam naudojimui</t>
  </si>
  <si>
    <t>Pėsčiųjų takų su apšvietimu ir mažąja architektūra įrengimas abiejose Jūros upės pakrantės pusėse ir buvusioje hipodromo teritorijoje, šios teritorijos pritaikymas bendruomenių lauko mokymuisi maisto, bioįvairovės ir daržininkystės temomis, bitininkystei ir sodininkystei, Hipodromo istorijos pažinimui, stovyklavimui, bendruomenių renginių organizavimui (teritorija nuo  Šlaito g. 12 iki Liepų g. abiejose Jūros upės pakrantės pusėse)</t>
  </si>
  <si>
    <t>1.2.6.</t>
  </si>
  <si>
    <t>Turistinių vartų į Tauragės regioną įrengimas Tauragės raj. Savivaldybėje</t>
  </si>
  <si>
    <t>Turizmo vartų infrastruktūros įrengimas įsigyjant ir įrengiant  modulinį pastatą Tauragės miesto Pilies aukštėje</t>
  </si>
  <si>
    <t>VšĮ Žaliasis regionas; Tauragės raj. sav. administracija</t>
  </si>
  <si>
    <t>2024 m. I</t>
  </si>
  <si>
    <t>2025 m. IV</t>
  </si>
  <si>
    <t>FZ</t>
  </si>
  <si>
    <t>1.2.7.</t>
  </si>
  <si>
    <t>Ekologiškų transporto priemonių įsigijimas</t>
  </si>
  <si>
    <t>6 naujų ekologiškų keleivių vežimui skirtų transporto priemonių įsigyjimas</t>
  </si>
  <si>
    <t>2023 IV ketv.</t>
  </si>
  <si>
    <t>2029 m. I ketv.</t>
  </si>
  <si>
    <t>P - Kolektyviniam viešajam transportui skirtų ekologiškų riedmenų pajėgumai (keleiviai)</t>
  </si>
  <si>
    <t>Veiksmo įgyvendinimas finansuojamas ES fondų 2021-2027 m. Investicijų programos 8 prioriteto 8.1. uždavinio įgyvendinimui skirtomis lėšomis</t>
  </si>
  <si>
    <t>P - Įsigytos nulinės emisijos viešojo transporto priemonės (skaičius)</t>
  </si>
  <si>
    <t>R - Naujo arba modernizuoto viešojo transporto naudotojų skaičius per metus (naudotojai per metus)</t>
  </si>
  <si>
    <t>1.2.8.</t>
  </si>
  <si>
    <t>Vientiso dviračių takų tinklo kūrimas integruojant bevariklį transportą į bendrą transporto sistemą</t>
  </si>
  <si>
    <t>Dviračių takų rekonstrukcija ir naujų įrengimas: Aerodromo g.; Ateities takas nuo Gedimino g. iki Moksleivių al.; Bažnyčių g.; Bernotiškės g.; Dariaus ir Girėno g.; Gaurės g.; Gedimino g.; Hipodromo g.; J. Basanavičiaus g.; J. Tumo - Vaižganto g.; Jūros g.; Laisvės g. nuo Stoties g. iki Liepų g.; Melioratorių g.; Moksleivių al.; Naujoji g.; Pramonės g.; P. Zuikausko g.</t>
  </si>
  <si>
    <t>P - Dviračiams skirta infrastruktūra, kuriai suteikta parama (kilometrai)</t>
  </si>
  <si>
    <t>R - Numatomas išmetamas šiltnamio efektą sukeliančių dujų kiekis (tonos CO2 ekvivalentu per metus)</t>
  </si>
  <si>
    <t>R - Dviračiams skirtos infrastruktūros naudotojų skaičius per metus (naudotojai per metus)</t>
  </si>
  <si>
    <t>1.2.9.</t>
  </si>
  <si>
    <t>Eelektrobusams pritaikytos infrastruktūros plėtra</t>
  </si>
  <si>
    <t>Greito pakrovimo elektrobusų stotelės Tauragės autobusų stotyje įrengimas (Dariaus ir Girėno g. 38A, Tauragė)</t>
  </si>
  <si>
    <t>2024 IV ketv.</t>
  </si>
  <si>
    <t>P - Alternatyviųjų degalų infrastruktūra (degalų papildymo / įkrovimo punktai) (degalų papildymo / įkrovimo punktai)</t>
  </si>
  <si>
    <t>PLANUOJAMŲ 2023-2029 M. TAURAGĖS MIESTO TVARIOS PLĖTROS STRATEGIJOS ĮGYVENDINIMO VEIKSMŲ PLANAS</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</si>
</sst>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charset val="186"/>
      <scheme val="minor"/>
    </font>
    <font>
      <sz val="11"/>
      <color theme="1"/>
      <name val="Times New Roman"/>
      <family val="1"/>
      <charset val="186"/>
    </font>
    <font>
      <b/>
      <sz val="11"/>
      <color theme="1"/>
      <name val="Times New Roman"/>
      <family val="1"/>
      <charset val="186"/>
    </font>
    <font>
      <b/>
      <sz val="11"/>
      <color theme="0" tint="-0.499984740745262"/>
      <name val="Times New Roman"/>
      <family val="1"/>
      <charset val="186"/>
    </font>
    <font>
      <i/>
      <sz val="11"/>
      <color theme="0" tint="-0.499984740745262"/>
      <name val="Times New Roman"/>
      <family val="1"/>
      <charset val="186"/>
    </font>
    <font>
      <sz val="11"/>
      <color theme="1"/>
      <name val="Times New Roman"/>
      <family val="1"/>
    </font>
    <font>
      <b/>
      <sz val="11"/>
      <color theme="1"/>
      <name val="Times New Roman"/>
      <family val="1"/>
    </font>
    <font>
      <b/>
      <i/>
      <sz val="11"/>
      <color theme="0" tint="-0.34998626667073579"/>
      <name val="Times New Roman"/>
      <family val="1"/>
    </font>
    <font>
      <i/>
      <sz val="11"/>
      <color theme="8"/>
      <name val="Times New Roman"/>
      <family val="1"/>
      <charset val="186"/>
    </font>
    <font>
      <i/>
      <sz val="11"/>
      <color theme="8"/>
      <name val="Times New Roman"/>
      <family val="1"/>
    </font>
    <font>
      <i/>
      <sz val="11"/>
      <color rgb="FFFF0000"/>
      <name val="Times New Roman"/>
      <family val="1"/>
      <charset val="186"/>
    </font>
    <font>
      <i/>
      <sz val="11"/>
      <name val="Times New Roman"/>
      <family val="1"/>
      <charset val="186"/>
    </font>
    <font>
      <i/>
      <sz val="11"/>
      <name val="Times New Roman"/>
      <family val="1"/>
    </font>
    <font>
      <sz val="11"/>
      <color theme="1" tint="0.499984740745262"/>
      <name val="Times New Roman"/>
      <family val="1"/>
    </font>
    <font>
      <i/>
      <sz val="11"/>
      <color theme="1" tint="0.499984740745262"/>
      <name val="Times New Roman"/>
      <family val="1"/>
    </font>
    <font>
      <sz val="9"/>
      <color indexed="81"/>
      <name val="Tahoma"/>
      <charset val="1"/>
    </font>
    <font>
      <b/>
      <sz val="9"/>
      <color indexed="81"/>
      <name val="Tahoma"/>
      <charset val="1"/>
    </font>
    <font>
      <sz val="9"/>
      <color indexed="81"/>
      <name val="Tahoma"/>
      <family val="2"/>
    </font>
    <font>
      <b/>
      <sz val="9"/>
      <color indexed="81"/>
      <name val="Tahoma"/>
      <family val="2"/>
    </font>
    <font>
      <sz val="11"/>
      <name val="Times New Roman"/>
      <family val="1"/>
    </font>
  </fonts>
  <fills count="5">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rgb="FF5B9BD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9">
    <xf numFmtId="0" fontId="0" fillId="0" borderId="0" xfId="0"/>
    <xf numFmtId="0" fontId="1" fillId="0" borderId="0" xfId="0" applyFont="1"/>
    <xf numFmtId="0" fontId="1" fillId="0" borderId="1" xfId="0" applyFont="1" applyBorder="1" applyAlignment="1">
      <alignment horizontal="center" vertical="center" wrapText="1"/>
    </xf>
    <xf numFmtId="0" fontId="1" fillId="2" borderId="1" xfId="0" applyFont="1" applyFill="1" applyBorder="1" applyAlignment="1">
      <alignment horizontal="center" wrapText="1"/>
    </xf>
    <xf numFmtId="0" fontId="4" fillId="0" borderId="1" xfId="0" applyFont="1" applyBorder="1" applyAlignment="1">
      <alignment horizontal="left" vertical="top" wrapText="1"/>
    </xf>
    <xf numFmtId="0" fontId="4" fillId="0" borderId="1" xfId="0" applyFont="1" applyBorder="1" applyAlignment="1">
      <alignment vertical="top" wrapText="1"/>
    </xf>
    <xf numFmtId="0" fontId="5" fillId="0" borderId="1" xfId="0" applyFont="1" applyBorder="1" applyAlignment="1">
      <alignment vertical="top" wrapText="1"/>
    </xf>
    <xf numFmtId="0" fontId="8" fillId="0" borderId="1" xfId="0" applyFont="1" applyBorder="1" applyAlignment="1">
      <alignment vertical="top" wrapText="1"/>
    </xf>
    <xf numFmtId="0" fontId="8" fillId="0" borderId="1" xfId="0" applyFont="1" applyBorder="1" applyAlignment="1">
      <alignment horizontal="left" vertical="top" wrapText="1"/>
    </xf>
    <xf numFmtId="0" fontId="9" fillId="0" borderId="1" xfId="0" applyFont="1" applyBorder="1" applyAlignment="1">
      <alignment vertical="top" wrapText="1"/>
    </xf>
    <xf numFmtId="0" fontId="9" fillId="0" borderId="1" xfId="0" applyFont="1" applyBorder="1" applyAlignment="1">
      <alignment wrapText="1"/>
    </xf>
    <xf numFmtId="0" fontId="10" fillId="0" borderId="1" xfId="0" applyFont="1" applyBorder="1" applyAlignment="1">
      <alignment vertical="top" wrapText="1"/>
    </xf>
    <xf numFmtId="0" fontId="1" fillId="0" borderId="1" xfId="0" applyFont="1" applyBorder="1"/>
    <xf numFmtId="0" fontId="6" fillId="0" borderId="0" xfId="0" applyFont="1"/>
    <xf numFmtId="0" fontId="11" fillId="0" borderId="1" xfId="0" applyFont="1" applyBorder="1" applyAlignment="1">
      <alignment vertical="top" wrapText="1"/>
    </xf>
    <xf numFmtId="0" fontId="11" fillId="0" borderId="1" xfId="0" applyFont="1" applyBorder="1" applyAlignment="1">
      <alignment horizontal="left" vertical="top" wrapText="1"/>
    </xf>
    <xf numFmtId="0" fontId="12" fillId="0" borderId="1" xfId="0" applyFont="1" applyBorder="1" applyAlignment="1">
      <alignment vertical="top" wrapText="1"/>
    </xf>
    <xf numFmtId="0" fontId="12" fillId="0" borderId="1" xfId="0" applyFont="1" applyBorder="1" applyAlignment="1">
      <alignment horizontal="left" vertical="top" wrapText="1"/>
    </xf>
    <xf numFmtId="0" fontId="12" fillId="0" borderId="1" xfId="0" applyFont="1" applyBorder="1" applyAlignment="1">
      <alignment horizontal="right" vertical="top"/>
    </xf>
    <xf numFmtId="0" fontId="11" fillId="0" borderId="1" xfId="0" applyFont="1" applyBorder="1" applyAlignment="1">
      <alignment horizontal="right" vertical="top" wrapText="1"/>
    </xf>
    <xf numFmtId="0" fontId="12" fillId="0" borderId="0" xfId="0" applyFont="1" applyAlignment="1">
      <alignment vertical="top" wrapText="1"/>
    </xf>
    <xf numFmtId="3" fontId="12" fillId="0" borderId="1" xfId="0" applyNumberFormat="1" applyFont="1" applyBorder="1" applyAlignment="1">
      <alignment vertical="top" wrapText="1"/>
    </xf>
    <xf numFmtId="3" fontId="12" fillId="0" borderId="1" xfId="0" applyNumberFormat="1" applyFont="1" applyBorder="1" applyAlignment="1">
      <alignment horizontal="right" vertical="top" wrapText="1"/>
    </xf>
    <xf numFmtId="3" fontId="4" fillId="0" borderId="1" xfId="0" applyNumberFormat="1" applyFont="1" applyBorder="1" applyAlignment="1">
      <alignment horizontal="right" vertical="top" wrapText="1"/>
    </xf>
    <xf numFmtId="3" fontId="11" fillId="0" borderId="1" xfId="0" applyNumberFormat="1" applyFont="1" applyBorder="1" applyAlignment="1">
      <alignment horizontal="right" vertical="top" wrapText="1"/>
    </xf>
    <xf numFmtId="0" fontId="13" fillId="0" borderId="0" xfId="0" applyFont="1"/>
    <xf numFmtId="0" fontId="14" fillId="0" borderId="0" xfId="0" applyFont="1" applyAlignment="1">
      <alignment horizontal="right"/>
    </xf>
    <xf numFmtId="3" fontId="13" fillId="0" borderId="0" xfId="0" applyNumberFormat="1" applyFont="1"/>
    <xf numFmtId="0" fontId="12" fillId="0" borderId="1" xfId="0" applyFont="1" applyBorder="1" applyAlignment="1">
      <alignment wrapText="1"/>
    </xf>
    <xf numFmtId="0" fontId="19" fillId="0" borderId="1" xfId="0" applyFont="1" applyBorder="1"/>
    <xf numFmtId="0" fontId="19" fillId="0" borderId="1" xfId="0" applyFont="1" applyBorder="1" applyAlignment="1">
      <alignment vertical="top" wrapText="1"/>
    </xf>
    <xf numFmtId="0" fontId="12" fillId="3" borderId="1" xfId="0" applyFont="1" applyFill="1" applyBorder="1" applyAlignment="1">
      <alignment vertical="top" wrapText="1"/>
    </xf>
    <xf numFmtId="3" fontId="8" fillId="0" borderId="1" xfId="0" applyNumberFormat="1" applyFont="1" applyBorder="1" applyAlignment="1">
      <alignment horizontal="right" vertical="top" wrapText="1"/>
    </xf>
    <xf numFmtId="0" fontId="8" fillId="0" borderId="1" xfId="0" applyFont="1" applyBorder="1" applyAlignment="1">
      <alignment horizontal="right" vertical="top" wrapText="1"/>
    </xf>
    <xf numFmtId="0" fontId="1" fillId="0" borderId="1" xfId="0" applyFont="1" applyBorder="1" applyAlignment="1">
      <alignment horizontal="right"/>
    </xf>
    <xf numFmtId="0" fontId="1" fillId="0" borderId="0" xfId="0" applyFont="1" applyAlignment="1">
      <alignment horizontal="right"/>
    </xf>
    <xf numFmtId="3" fontId="12" fillId="0" borderId="1" xfId="0" applyNumberFormat="1" applyFont="1" applyBorder="1" applyAlignment="1">
      <alignment horizontal="right" vertical="top"/>
    </xf>
    <xf numFmtId="0" fontId="19" fillId="0" borderId="0" xfId="0" applyFont="1" applyAlignment="1">
      <alignment vertical="top"/>
    </xf>
    <xf numFmtId="0" fontId="19" fillId="4" borderId="1" xfId="0" applyFont="1" applyFill="1" applyBorder="1" applyAlignment="1">
      <alignment horizontal="center" vertical="top"/>
    </xf>
    <xf numFmtId="0" fontId="19" fillId="0" borderId="1" xfId="0" applyFont="1" applyBorder="1" applyAlignment="1">
      <alignment vertical="top"/>
    </xf>
    <xf numFmtId="0" fontId="12" fillId="0" borderId="1" xfId="0" applyFont="1" applyBorder="1"/>
    <xf numFmtId="0" fontId="12" fillId="0" borderId="1" xfId="0" applyFont="1" applyBorder="1" applyAlignment="1">
      <alignment horizontal="right" vertical="top" wrapText="1"/>
    </xf>
    <xf numFmtId="2" fontId="12" fillId="0" borderId="1" xfId="0" applyNumberFormat="1" applyFont="1" applyBorder="1" applyAlignment="1">
      <alignment horizontal="right" vertical="top"/>
    </xf>
    <xf numFmtId="2" fontId="12" fillId="0" borderId="1" xfId="0" applyNumberFormat="1" applyFont="1" applyBorder="1" applyAlignment="1">
      <alignment horizontal="right" vertical="top" wrapText="1"/>
    </xf>
    <xf numFmtId="0" fontId="11" fillId="0" borderId="6" xfId="0" applyFont="1" applyBorder="1" applyAlignment="1">
      <alignment horizontal="left" vertical="top" wrapText="1"/>
    </xf>
    <xf numFmtId="0" fontId="11" fillId="0" borderId="7" xfId="0" applyFont="1" applyBorder="1" applyAlignment="1">
      <alignment horizontal="left" vertical="top" wrapText="1"/>
    </xf>
    <xf numFmtId="0" fontId="11" fillId="0" borderId="8" xfId="0" applyFont="1" applyBorder="1" applyAlignment="1">
      <alignment horizontal="left" vertical="top" wrapText="1"/>
    </xf>
    <xf numFmtId="0" fontId="19" fillId="0" borderId="1" xfId="0" applyFont="1" applyBorder="1" applyAlignment="1">
      <alignment horizontal="center" vertical="center"/>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6" fillId="0" borderId="0" xfId="0" applyFont="1" applyAlignment="1">
      <alignment horizontal="center"/>
    </xf>
    <xf numFmtId="0" fontId="3" fillId="0" borderId="0" xfId="0" applyFont="1" applyAlignment="1">
      <alignment horizontal="center" wrapText="1"/>
    </xf>
    <xf numFmtId="0" fontId="7" fillId="3" borderId="5" xfId="0" applyFont="1" applyFill="1" applyBorder="1" applyAlignment="1">
      <alignment horizontal="left"/>
    </xf>
    <xf numFmtId="0" fontId="2" fillId="3" borderId="5" xfId="0" applyFont="1" applyFill="1" applyBorder="1" applyAlignment="1">
      <alignment horizontal="left"/>
    </xf>
    <xf numFmtId="0" fontId="1" fillId="0" borderId="1" xfId="0" applyFont="1" applyBorder="1" applyAlignment="1">
      <alignment horizontal="center" vertical="center" wrapText="1"/>
    </xf>
  </cellXfs>
  <cellStyles count="1">
    <cellStyle name="Įprastas" xfId="0" builtinId="0"/>
  </cellStyles>
  <dxfs count="0"/>
  <tableStyles count="0" defaultTableStyle="TableStyleMedium2" defaultPivotStyle="PivotStyleLight16"/>
  <colors>
    <mruColors>
      <color rgb="FF5B9BD5"/>
      <color rgb="FF5B9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46"/>
  <sheetViews>
    <sheetView tabSelected="1" zoomScale="90" zoomScaleNormal="90" workbookViewId="0">
      <pane ySplit="7" topLeftCell="A33" activePane="bottomLeft" state="frozen"/>
      <selection pane="bottomLeft" activeCell="P3" sqref="P3"/>
    </sheetView>
  </sheetViews>
  <sheetFormatPr defaultColWidth="8.85546875" defaultRowHeight="15" x14ac:dyDescent="0.25"/>
  <cols>
    <col min="1" max="1" width="12.28515625" style="1" customWidth="1"/>
    <col min="2" max="2" width="17" style="1" customWidth="1"/>
    <col min="3" max="3" width="28.28515625" style="1" customWidth="1"/>
    <col min="4" max="4" width="12.28515625" style="1" customWidth="1"/>
    <col min="5" max="5" width="14.140625" style="1" customWidth="1"/>
    <col min="6" max="7" width="12.28515625" style="1" customWidth="1"/>
    <col min="8" max="8" width="12.28515625" style="35" customWidth="1"/>
    <col min="9" max="11" width="12.42578125" style="35" customWidth="1"/>
    <col min="12" max="12" width="40.5703125" style="1" customWidth="1"/>
    <col min="13" max="14" width="12.28515625" style="1" customWidth="1"/>
    <col min="15" max="15" width="14" style="1" customWidth="1"/>
    <col min="16" max="16" width="27.5703125" style="37" customWidth="1"/>
    <col min="17" max="16384" width="8.85546875" style="1"/>
  </cols>
  <sheetData>
    <row r="1" spans="1:16" x14ac:dyDescent="0.25">
      <c r="C1" s="55"/>
      <c r="D1" s="55"/>
      <c r="E1" s="55"/>
      <c r="F1" s="55"/>
      <c r="G1" s="55"/>
      <c r="H1" s="55"/>
      <c r="I1" s="55"/>
      <c r="J1" s="55"/>
      <c r="K1" s="55"/>
      <c r="L1" s="55"/>
      <c r="M1" s="55"/>
      <c r="N1" s="55"/>
    </row>
    <row r="2" spans="1:16" x14ac:dyDescent="0.25">
      <c r="A2" s="54" t="s">
        <v>103</v>
      </c>
      <c r="B2" s="54"/>
      <c r="C2" s="54"/>
      <c r="D2" s="54"/>
      <c r="E2" s="54"/>
      <c r="F2" s="54"/>
      <c r="G2" s="54"/>
      <c r="H2" s="54"/>
      <c r="I2" s="54"/>
      <c r="J2" s="54"/>
      <c r="K2" s="54"/>
      <c r="L2" s="54"/>
      <c r="M2" s="54"/>
      <c r="N2" s="54"/>
      <c r="O2" s="54"/>
    </row>
    <row r="3" spans="1:16" x14ac:dyDescent="0.25">
      <c r="A3" s="56"/>
      <c r="B3" s="57"/>
      <c r="C3" s="57"/>
      <c r="D3" s="57"/>
      <c r="E3" s="57"/>
      <c r="F3" s="57"/>
      <c r="G3" s="57"/>
      <c r="H3" s="57"/>
      <c r="I3" s="57"/>
      <c r="J3" s="57"/>
      <c r="K3" s="57"/>
      <c r="L3" s="57"/>
      <c r="M3" s="57"/>
      <c r="N3" s="57"/>
      <c r="O3" s="57"/>
    </row>
    <row r="4" spans="1:16" x14ac:dyDescent="0.25">
      <c r="A4" s="51" t="s">
        <v>0</v>
      </c>
      <c r="B4" s="51" t="s">
        <v>1</v>
      </c>
      <c r="C4" s="51" t="s">
        <v>2</v>
      </c>
      <c r="D4" s="51" t="s">
        <v>3</v>
      </c>
      <c r="E4" s="51" t="s">
        <v>4</v>
      </c>
      <c r="F4" s="58" t="s">
        <v>5</v>
      </c>
      <c r="G4" s="58"/>
      <c r="H4" s="58" t="s">
        <v>6</v>
      </c>
      <c r="I4" s="58"/>
      <c r="J4" s="58"/>
      <c r="K4" s="58"/>
      <c r="L4" s="58" t="s">
        <v>7</v>
      </c>
      <c r="M4" s="58"/>
      <c r="N4" s="58"/>
      <c r="O4" s="51" t="s">
        <v>8</v>
      </c>
      <c r="P4" s="47" t="s">
        <v>9</v>
      </c>
    </row>
    <row r="5" spans="1:16" x14ac:dyDescent="0.25">
      <c r="A5" s="52"/>
      <c r="B5" s="52"/>
      <c r="C5" s="52"/>
      <c r="D5" s="52"/>
      <c r="E5" s="52"/>
      <c r="F5" s="51" t="s">
        <v>10</v>
      </c>
      <c r="G5" s="51" t="s">
        <v>11</v>
      </c>
      <c r="H5" s="51" t="s">
        <v>12</v>
      </c>
      <c r="I5" s="58" t="s">
        <v>13</v>
      </c>
      <c r="J5" s="58"/>
      <c r="K5" s="58"/>
      <c r="L5" s="51" t="s">
        <v>14</v>
      </c>
      <c r="M5" s="51" t="s">
        <v>15</v>
      </c>
      <c r="N5" s="51" t="s">
        <v>16</v>
      </c>
      <c r="O5" s="52"/>
      <c r="P5" s="47"/>
    </row>
    <row r="6" spans="1:16" ht="105" x14ac:dyDescent="0.25">
      <c r="A6" s="53"/>
      <c r="B6" s="53"/>
      <c r="C6" s="53"/>
      <c r="D6" s="53"/>
      <c r="E6" s="53"/>
      <c r="F6" s="53"/>
      <c r="G6" s="53"/>
      <c r="H6" s="53"/>
      <c r="I6" s="2" t="s">
        <v>17</v>
      </c>
      <c r="J6" s="2" t="s">
        <v>18</v>
      </c>
      <c r="K6" s="2" t="s">
        <v>19</v>
      </c>
      <c r="L6" s="53"/>
      <c r="M6" s="53"/>
      <c r="N6" s="53"/>
      <c r="O6" s="53"/>
      <c r="P6" s="47"/>
    </row>
    <row r="7" spans="1:16" x14ac:dyDescent="0.25">
      <c r="A7" s="3">
        <v>1</v>
      </c>
      <c r="B7" s="3">
        <v>2</v>
      </c>
      <c r="C7" s="3">
        <v>3</v>
      </c>
      <c r="D7" s="3">
        <v>4</v>
      </c>
      <c r="E7" s="3">
        <v>5</v>
      </c>
      <c r="F7" s="3">
        <v>6</v>
      </c>
      <c r="G7" s="3">
        <v>7</v>
      </c>
      <c r="H7" s="3">
        <v>8</v>
      </c>
      <c r="I7" s="3">
        <v>9</v>
      </c>
      <c r="J7" s="3">
        <v>10</v>
      </c>
      <c r="K7" s="3">
        <v>11</v>
      </c>
      <c r="L7" s="3">
        <v>12</v>
      </c>
      <c r="M7" s="3">
        <v>13</v>
      </c>
      <c r="N7" s="3">
        <v>14</v>
      </c>
      <c r="O7" s="3">
        <v>15</v>
      </c>
      <c r="P7" s="38">
        <v>16</v>
      </c>
    </row>
    <row r="8" spans="1:16" x14ac:dyDescent="0.25">
      <c r="A8" s="48" t="s">
        <v>20</v>
      </c>
      <c r="B8" s="49"/>
      <c r="C8" s="49"/>
      <c r="D8" s="49"/>
      <c r="E8" s="49"/>
      <c r="F8" s="49"/>
      <c r="G8" s="49"/>
      <c r="H8" s="49"/>
      <c r="I8" s="49"/>
      <c r="J8" s="49"/>
      <c r="K8" s="49"/>
      <c r="L8" s="49"/>
      <c r="M8" s="49"/>
      <c r="N8" s="49"/>
      <c r="O8" s="49"/>
      <c r="P8" s="50"/>
    </row>
    <row r="9" spans="1:16" x14ac:dyDescent="0.25">
      <c r="A9" s="44" t="s">
        <v>21</v>
      </c>
      <c r="B9" s="45"/>
      <c r="C9" s="45"/>
      <c r="D9" s="45"/>
      <c r="E9" s="45"/>
      <c r="F9" s="45"/>
      <c r="G9" s="45"/>
      <c r="H9" s="45"/>
      <c r="I9" s="45"/>
      <c r="J9" s="45"/>
      <c r="K9" s="45"/>
      <c r="L9" s="45"/>
      <c r="M9" s="45"/>
      <c r="N9" s="45"/>
      <c r="O9" s="45"/>
      <c r="P9" s="46"/>
    </row>
    <row r="10" spans="1:16" x14ac:dyDescent="0.25">
      <c r="A10" s="48" t="s">
        <v>22</v>
      </c>
      <c r="B10" s="49"/>
      <c r="C10" s="49"/>
      <c r="D10" s="49"/>
      <c r="E10" s="49"/>
      <c r="F10" s="49"/>
      <c r="G10" s="49"/>
      <c r="H10" s="49"/>
      <c r="I10" s="49"/>
      <c r="J10" s="49"/>
      <c r="K10" s="49"/>
      <c r="L10" s="49"/>
      <c r="M10" s="49"/>
      <c r="N10" s="49"/>
      <c r="O10" s="49"/>
      <c r="P10" s="50"/>
    </row>
    <row r="11" spans="1:16" x14ac:dyDescent="0.25">
      <c r="A11" s="44" t="s">
        <v>23</v>
      </c>
      <c r="B11" s="45"/>
      <c r="C11" s="45"/>
      <c r="D11" s="45"/>
      <c r="E11" s="45"/>
      <c r="F11" s="45"/>
      <c r="G11" s="45"/>
      <c r="H11" s="45"/>
      <c r="I11" s="45"/>
      <c r="J11" s="45"/>
      <c r="K11" s="45"/>
      <c r="L11" s="45"/>
      <c r="M11" s="45"/>
      <c r="N11" s="45"/>
      <c r="O11" s="45"/>
      <c r="P11" s="46"/>
    </row>
    <row r="12" spans="1:16" ht="90" x14ac:dyDescent="0.25">
      <c r="A12" s="6" t="s">
        <v>24</v>
      </c>
      <c r="B12" s="16" t="s">
        <v>25</v>
      </c>
      <c r="C12" s="16" t="s">
        <v>26</v>
      </c>
      <c r="D12" s="16" t="s">
        <v>27</v>
      </c>
      <c r="E12" s="16" t="s">
        <v>28</v>
      </c>
      <c r="F12" s="16" t="s">
        <v>29</v>
      </c>
      <c r="G12" s="16" t="s">
        <v>30</v>
      </c>
      <c r="H12" s="22">
        <f>3062580</f>
        <v>3062580</v>
      </c>
      <c r="I12" s="22">
        <f>H12*0.85</f>
        <v>2603193</v>
      </c>
      <c r="J12" s="22">
        <v>0</v>
      </c>
      <c r="K12" s="22">
        <f>H12*0.15</f>
        <v>459387</v>
      </c>
      <c r="L12" s="16" t="s">
        <v>31</v>
      </c>
      <c r="M12" s="16">
        <v>0</v>
      </c>
      <c r="N12" s="16">
        <v>80</v>
      </c>
      <c r="O12" s="5"/>
      <c r="P12" s="16" t="s">
        <v>32</v>
      </c>
    </row>
    <row r="13" spans="1:16" ht="30" x14ac:dyDescent="0.25">
      <c r="A13" s="6"/>
      <c r="B13" s="16"/>
      <c r="C13" s="16"/>
      <c r="D13" s="16"/>
      <c r="E13" s="16"/>
      <c r="F13" s="16"/>
      <c r="G13" s="16"/>
      <c r="H13" s="22"/>
      <c r="I13" s="22"/>
      <c r="J13" s="22"/>
      <c r="K13" s="22"/>
      <c r="L13" s="16" t="s">
        <v>34</v>
      </c>
      <c r="M13" s="16">
        <v>0</v>
      </c>
      <c r="N13" s="16">
        <v>80</v>
      </c>
      <c r="O13" s="5"/>
      <c r="P13" s="39"/>
    </row>
    <row r="14" spans="1:16" ht="45" x14ac:dyDescent="0.25">
      <c r="A14" s="6"/>
      <c r="B14" s="9"/>
      <c r="C14" s="9"/>
      <c r="D14" s="7"/>
      <c r="E14" s="7"/>
      <c r="F14" s="7"/>
      <c r="G14" s="7"/>
      <c r="H14" s="32"/>
      <c r="I14" s="32"/>
      <c r="J14" s="32"/>
      <c r="K14" s="32"/>
      <c r="L14" s="16" t="s">
        <v>35</v>
      </c>
      <c r="M14" s="16">
        <v>0</v>
      </c>
      <c r="N14" s="16">
        <v>80</v>
      </c>
      <c r="O14" s="5"/>
      <c r="P14" s="39"/>
    </row>
    <row r="15" spans="1:16" ht="120" x14ac:dyDescent="0.25">
      <c r="A15" s="6" t="s">
        <v>36</v>
      </c>
      <c r="B15" s="16" t="s">
        <v>37</v>
      </c>
      <c r="C15" s="16" t="s">
        <v>38</v>
      </c>
      <c r="D15" s="16" t="s">
        <v>27</v>
      </c>
      <c r="E15" s="16" t="s">
        <v>28</v>
      </c>
      <c r="F15" s="16" t="s">
        <v>29</v>
      </c>
      <c r="G15" s="16" t="s">
        <v>39</v>
      </c>
      <c r="H15" s="22">
        <f>ROUND(803660*1.057*100/93,0)</f>
        <v>913407</v>
      </c>
      <c r="I15" s="22">
        <f>ROUND(H15*0.85,0)</f>
        <v>776396</v>
      </c>
      <c r="J15" s="22">
        <v>0</v>
      </c>
      <c r="K15" s="22">
        <f>ROUND(H15*0.15,0)</f>
        <v>137011</v>
      </c>
      <c r="L15" s="16" t="s">
        <v>40</v>
      </c>
      <c r="M15" s="16">
        <v>0</v>
      </c>
      <c r="N15" s="16">
        <v>1</v>
      </c>
      <c r="O15" s="5"/>
      <c r="P15" s="39"/>
    </row>
    <row r="16" spans="1:16" ht="30" x14ac:dyDescent="0.25">
      <c r="A16" s="6"/>
      <c r="B16" s="7"/>
      <c r="C16" s="10"/>
      <c r="D16" s="7"/>
      <c r="E16" s="7"/>
      <c r="F16" s="11"/>
      <c r="G16" s="11"/>
      <c r="H16" s="32"/>
      <c r="I16" s="32"/>
      <c r="J16" s="32"/>
      <c r="K16" s="32"/>
      <c r="L16" s="16" t="s">
        <v>33</v>
      </c>
      <c r="M16" s="16">
        <v>0</v>
      </c>
      <c r="N16" s="16">
        <f>175*150</f>
        <v>26250</v>
      </c>
      <c r="O16" s="5"/>
      <c r="P16" s="39"/>
    </row>
    <row r="17" spans="1:16" ht="150" x14ac:dyDescent="0.25">
      <c r="A17" s="6" t="s">
        <v>41</v>
      </c>
      <c r="B17" s="14" t="s">
        <v>42</v>
      </c>
      <c r="C17" s="16" t="s">
        <v>43</v>
      </c>
      <c r="D17" s="14" t="s">
        <v>27</v>
      </c>
      <c r="E17" s="14" t="s">
        <v>28</v>
      </c>
      <c r="F17" s="14" t="s">
        <v>44</v>
      </c>
      <c r="G17" s="14" t="s">
        <v>45</v>
      </c>
      <c r="H17" s="24">
        <f>ROUND(1000000*1.057*100/93,0)</f>
        <v>1136559</v>
      </c>
      <c r="I17" s="24">
        <f>ROUND(H17*0.85,0)</f>
        <v>966075</v>
      </c>
      <c r="J17" s="24">
        <v>0</v>
      </c>
      <c r="K17" s="24">
        <f>ROUND(H17*0.15,0)</f>
        <v>170484</v>
      </c>
      <c r="L17" s="16" t="s">
        <v>40</v>
      </c>
      <c r="M17" s="16">
        <v>0</v>
      </c>
      <c r="N17" s="16">
        <v>1</v>
      </c>
      <c r="O17" s="5"/>
      <c r="P17" s="39"/>
    </row>
    <row r="18" spans="1:16" ht="30" x14ac:dyDescent="0.25">
      <c r="A18" s="6"/>
      <c r="B18" s="7"/>
      <c r="C18" s="10"/>
      <c r="D18" s="7"/>
      <c r="E18" s="7"/>
      <c r="F18" s="11"/>
      <c r="G18" s="11"/>
      <c r="H18" s="32"/>
      <c r="I18" s="32"/>
      <c r="J18" s="32"/>
      <c r="K18" s="32"/>
      <c r="L18" s="16" t="s">
        <v>33</v>
      </c>
      <c r="M18" s="16">
        <v>0</v>
      </c>
      <c r="N18" s="16">
        <f>200*175</f>
        <v>35000</v>
      </c>
      <c r="O18" s="5"/>
      <c r="P18" s="39"/>
    </row>
    <row r="19" spans="1:16" ht="180" x14ac:dyDescent="0.25">
      <c r="A19" s="6" t="s">
        <v>46</v>
      </c>
      <c r="B19" s="14" t="s">
        <v>47</v>
      </c>
      <c r="C19" s="16" t="s">
        <v>48</v>
      </c>
      <c r="D19" s="14" t="s">
        <v>27</v>
      </c>
      <c r="E19" s="14" t="s">
        <v>28</v>
      </c>
      <c r="F19" s="14" t="s">
        <v>49</v>
      </c>
      <c r="G19" s="16" t="s">
        <v>39</v>
      </c>
      <c r="H19" s="24">
        <f>ROUND((815322.15*1.057*1.051517)*100/93,0)</f>
        <v>974401</v>
      </c>
      <c r="I19" s="22">
        <f>ROUND(H19*0.85,0)</f>
        <v>828241</v>
      </c>
      <c r="J19" s="22">
        <v>0</v>
      </c>
      <c r="K19" s="22">
        <f>ROUND(H19*0.15,0)</f>
        <v>146160</v>
      </c>
      <c r="L19" s="16" t="s">
        <v>40</v>
      </c>
      <c r="M19" s="16">
        <v>0</v>
      </c>
      <c r="N19" s="16">
        <v>1</v>
      </c>
      <c r="O19" s="5" t="s">
        <v>50</v>
      </c>
      <c r="P19" s="39"/>
    </row>
    <row r="20" spans="1:16" ht="30" x14ac:dyDescent="0.25">
      <c r="A20" s="6"/>
      <c r="B20" s="7"/>
      <c r="C20" s="10"/>
      <c r="D20" s="7"/>
      <c r="E20" s="7"/>
      <c r="F20" s="11"/>
      <c r="G20" s="11"/>
      <c r="H20" s="33"/>
      <c r="I20" s="33"/>
      <c r="J20" s="33"/>
      <c r="K20" s="33"/>
      <c r="L20" s="16" t="s">
        <v>33</v>
      </c>
      <c r="M20" s="16">
        <v>0</v>
      </c>
      <c r="N20" s="16">
        <f>250*380</f>
        <v>95000</v>
      </c>
      <c r="O20" s="5"/>
      <c r="P20" s="39"/>
    </row>
    <row r="21" spans="1:16" ht="165" x14ac:dyDescent="0.25">
      <c r="A21" s="6" t="s">
        <v>51</v>
      </c>
      <c r="B21" s="16" t="s">
        <v>52</v>
      </c>
      <c r="C21" s="16" t="s">
        <v>53</v>
      </c>
      <c r="D21" s="16" t="s">
        <v>27</v>
      </c>
      <c r="E21" s="16" t="s">
        <v>28</v>
      </c>
      <c r="F21" s="16" t="s">
        <v>29</v>
      </c>
      <c r="G21" s="16" t="s">
        <v>39</v>
      </c>
      <c r="H21" s="22">
        <f>ROUND(1311494*1.058308*100/93,0)</f>
        <v>1492435</v>
      </c>
      <c r="I21" s="22">
        <f>ROUND(H21*0.85,0)</f>
        <v>1268570</v>
      </c>
      <c r="J21" s="22">
        <v>0</v>
      </c>
      <c r="K21" s="22">
        <f>ROUND(H21*0.15,0)</f>
        <v>223865</v>
      </c>
      <c r="L21" s="16" t="s">
        <v>40</v>
      </c>
      <c r="M21" s="16">
        <v>0</v>
      </c>
      <c r="N21" s="21">
        <v>1</v>
      </c>
      <c r="O21" s="5"/>
      <c r="P21" s="39"/>
    </row>
    <row r="22" spans="1:16" ht="30" x14ac:dyDescent="0.25">
      <c r="A22" s="6"/>
      <c r="B22" s="7"/>
      <c r="C22" s="10"/>
      <c r="D22" s="7"/>
      <c r="E22" s="7"/>
      <c r="F22" s="11"/>
      <c r="G22" s="11"/>
      <c r="H22" s="33"/>
      <c r="I22" s="33"/>
      <c r="J22" s="33"/>
      <c r="K22" s="33"/>
      <c r="L22" s="16" t="s">
        <v>54</v>
      </c>
      <c r="M22" s="16">
        <v>0</v>
      </c>
      <c r="N22" s="21">
        <f>200*175</f>
        <v>35000</v>
      </c>
      <c r="O22" s="5"/>
      <c r="P22" s="39"/>
    </row>
    <row r="23" spans="1:16" x14ac:dyDescent="0.25">
      <c r="A23" s="48" t="s">
        <v>55</v>
      </c>
      <c r="B23" s="49"/>
      <c r="C23" s="49"/>
      <c r="D23" s="49"/>
      <c r="E23" s="49"/>
      <c r="F23" s="49"/>
      <c r="G23" s="49"/>
      <c r="H23" s="49"/>
      <c r="I23" s="49"/>
      <c r="J23" s="49"/>
      <c r="K23" s="49"/>
      <c r="L23" s="49"/>
      <c r="M23" s="49"/>
      <c r="N23" s="49"/>
      <c r="O23" s="49"/>
      <c r="P23" s="50"/>
    </row>
    <row r="24" spans="1:16" x14ac:dyDescent="0.25">
      <c r="A24" s="44" t="s">
        <v>56</v>
      </c>
      <c r="B24" s="45"/>
      <c r="C24" s="45"/>
      <c r="D24" s="45"/>
      <c r="E24" s="45"/>
      <c r="F24" s="45"/>
      <c r="G24" s="45"/>
      <c r="H24" s="45"/>
      <c r="I24" s="45"/>
      <c r="J24" s="45"/>
      <c r="K24" s="45"/>
      <c r="L24" s="45"/>
      <c r="M24" s="45"/>
      <c r="N24" s="45"/>
      <c r="O24" s="45"/>
      <c r="P24" s="46"/>
    </row>
    <row r="25" spans="1:16" ht="300" x14ac:dyDescent="0.25">
      <c r="A25" s="6" t="s">
        <v>57</v>
      </c>
      <c r="B25" s="17" t="s">
        <v>58</v>
      </c>
      <c r="C25" s="17" t="s">
        <v>59</v>
      </c>
      <c r="D25" s="16" t="s">
        <v>27</v>
      </c>
      <c r="E25" s="16" t="s">
        <v>28</v>
      </c>
      <c r="F25" s="16" t="s">
        <v>29</v>
      </c>
      <c r="G25" s="17" t="s">
        <v>60</v>
      </c>
      <c r="H25" s="22">
        <f>ROUND(2615313*1.057*100/93,0)</f>
        <v>2972458</v>
      </c>
      <c r="I25" s="22">
        <f>ROUND(H25*0.85,0)</f>
        <v>2526589</v>
      </c>
      <c r="J25" s="22">
        <v>0</v>
      </c>
      <c r="K25" s="22">
        <f>ROUND(H25*0.15,0)</f>
        <v>445869</v>
      </c>
      <c r="L25" s="16" t="s">
        <v>61</v>
      </c>
      <c r="M25" s="16">
        <v>0</v>
      </c>
      <c r="N25" s="21">
        <v>30788</v>
      </c>
      <c r="O25" s="4"/>
      <c r="P25" s="39"/>
    </row>
    <row r="26" spans="1:16" ht="45" x14ac:dyDescent="0.25">
      <c r="A26" s="12"/>
      <c r="B26" s="12"/>
      <c r="C26" s="12"/>
      <c r="D26" s="12"/>
      <c r="E26" s="12"/>
      <c r="F26" s="12"/>
      <c r="G26" s="12"/>
      <c r="H26" s="34"/>
      <c r="I26" s="34"/>
      <c r="J26" s="34"/>
      <c r="K26" s="34"/>
      <c r="L26" s="16" t="s">
        <v>62</v>
      </c>
      <c r="M26" s="18">
        <v>0</v>
      </c>
      <c r="N26" s="42">
        <f>ROUND(30778/10000*0.2,2)</f>
        <v>0.62</v>
      </c>
      <c r="O26" s="12"/>
      <c r="P26" s="39"/>
    </row>
    <row r="27" spans="1:16" ht="90" x14ac:dyDescent="0.25">
      <c r="A27" s="6" t="s">
        <v>63</v>
      </c>
      <c r="B27" s="17" t="s">
        <v>64</v>
      </c>
      <c r="C27" s="17" t="s">
        <v>65</v>
      </c>
      <c r="D27" s="17" t="s">
        <v>27</v>
      </c>
      <c r="E27" s="16" t="s">
        <v>28</v>
      </c>
      <c r="F27" s="16" t="s">
        <v>29</v>
      </c>
      <c r="G27" s="17" t="s">
        <v>39</v>
      </c>
      <c r="H27" s="22">
        <f>ROUND(351250*1.057*100/93,0)</f>
        <v>399216</v>
      </c>
      <c r="I27" s="22">
        <f>ROUND(H27*0.85,0)</f>
        <v>339334</v>
      </c>
      <c r="J27" s="22">
        <v>0</v>
      </c>
      <c r="K27" s="22">
        <f>ROUND(H27*0.15,0)</f>
        <v>59882</v>
      </c>
      <c r="L27" s="16" t="s">
        <v>61</v>
      </c>
      <c r="M27" s="16">
        <v>0</v>
      </c>
      <c r="N27" s="21">
        <v>6670</v>
      </c>
      <c r="O27" s="4"/>
      <c r="P27" s="39"/>
    </row>
    <row r="28" spans="1:16" ht="45" x14ac:dyDescent="0.25">
      <c r="A28" s="6"/>
      <c r="B28" s="4"/>
      <c r="C28" s="4"/>
      <c r="D28" s="4"/>
      <c r="E28" s="4"/>
      <c r="F28" s="4"/>
      <c r="G28" s="4"/>
      <c r="H28" s="23"/>
      <c r="I28" s="23"/>
      <c r="J28" s="23"/>
      <c r="K28" s="23"/>
      <c r="L28" s="14" t="s">
        <v>62</v>
      </c>
      <c r="M28" s="19">
        <v>0</v>
      </c>
      <c r="N28" s="43">
        <f>ROUND(6670/10000*0.2,2)</f>
        <v>0.13</v>
      </c>
      <c r="O28" s="4"/>
      <c r="P28" s="39"/>
    </row>
    <row r="29" spans="1:16" ht="174" customHeight="1" x14ac:dyDescent="0.25">
      <c r="A29" s="6" t="s">
        <v>66</v>
      </c>
      <c r="B29" s="17" t="s">
        <v>67</v>
      </c>
      <c r="C29" s="17" t="s">
        <v>68</v>
      </c>
      <c r="D29" s="17" t="s">
        <v>27</v>
      </c>
      <c r="E29" s="16" t="s">
        <v>28</v>
      </c>
      <c r="F29" s="16" t="s">
        <v>29</v>
      </c>
      <c r="G29" s="17" t="s">
        <v>69</v>
      </c>
      <c r="H29" s="22">
        <f>ROUND(3000000*1.057*100/93,0)</f>
        <v>3409677</v>
      </c>
      <c r="I29" s="22">
        <f>ROUND(H29*0.85,0)</f>
        <v>2898225</v>
      </c>
      <c r="J29" s="22">
        <v>0</v>
      </c>
      <c r="K29" s="22">
        <f>ROUND(H29*0.15,0)</f>
        <v>511452</v>
      </c>
      <c r="L29" s="16" t="s">
        <v>61</v>
      </c>
      <c r="M29" s="16">
        <v>0</v>
      </c>
      <c r="N29" s="21">
        <v>24000</v>
      </c>
      <c r="O29" s="4"/>
      <c r="P29" s="39"/>
    </row>
    <row r="30" spans="1:16" ht="45" x14ac:dyDescent="0.25">
      <c r="A30" s="6"/>
      <c r="B30" s="4"/>
      <c r="C30" s="4"/>
      <c r="D30" s="4"/>
      <c r="E30" s="4"/>
      <c r="F30" s="4"/>
      <c r="G30" s="4"/>
      <c r="H30" s="23"/>
      <c r="I30" s="23"/>
      <c r="J30" s="23"/>
      <c r="K30" s="23"/>
      <c r="L30" s="14" t="s">
        <v>62</v>
      </c>
      <c r="M30" s="19">
        <v>0</v>
      </c>
      <c r="N30" s="41">
        <f>ROUND(24000/10000*0.2,2)</f>
        <v>0.48</v>
      </c>
      <c r="O30" s="4"/>
      <c r="P30" s="39"/>
    </row>
    <row r="31" spans="1:16" ht="120" x14ac:dyDescent="0.25">
      <c r="A31" s="6" t="s">
        <v>70</v>
      </c>
      <c r="B31" s="17" t="s">
        <v>71</v>
      </c>
      <c r="C31" s="17" t="s">
        <v>72</v>
      </c>
      <c r="D31" s="17" t="s">
        <v>27</v>
      </c>
      <c r="E31" s="16" t="s">
        <v>28</v>
      </c>
      <c r="F31" s="16" t="s">
        <v>29</v>
      </c>
      <c r="G31" s="17" t="s">
        <v>69</v>
      </c>
      <c r="H31" s="22">
        <f>ROUND(800000*1.057*100/93,0)</f>
        <v>909247</v>
      </c>
      <c r="I31" s="22">
        <f>ROUND(H31*0.85,0)</f>
        <v>772860</v>
      </c>
      <c r="J31" s="22">
        <v>0</v>
      </c>
      <c r="K31" s="22">
        <f>ROUND(H31*0.15,0)</f>
        <v>136387</v>
      </c>
      <c r="L31" s="16" t="s">
        <v>61</v>
      </c>
      <c r="M31" s="16">
        <v>0</v>
      </c>
      <c r="N31" s="21">
        <v>92000</v>
      </c>
      <c r="O31" s="4"/>
      <c r="P31" s="39"/>
    </row>
    <row r="32" spans="1:16" ht="45" x14ac:dyDescent="0.25">
      <c r="A32" s="6"/>
      <c r="B32" s="4"/>
      <c r="C32" s="4"/>
      <c r="D32" s="4"/>
      <c r="E32" s="4"/>
      <c r="F32" s="4"/>
      <c r="G32" s="4"/>
      <c r="H32" s="23"/>
      <c r="I32" s="23"/>
      <c r="J32" s="23"/>
      <c r="K32" s="23"/>
      <c r="L32" s="14" t="s">
        <v>62</v>
      </c>
      <c r="M32" s="19">
        <v>0</v>
      </c>
      <c r="N32" s="41">
        <f>ROUND(9.2*0.2,2)</f>
        <v>1.84</v>
      </c>
      <c r="O32" s="4"/>
      <c r="P32" s="39"/>
    </row>
    <row r="33" spans="1:16" ht="255" x14ac:dyDescent="0.25">
      <c r="A33" s="6" t="s">
        <v>73</v>
      </c>
      <c r="B33" s="15" t="s">
        <v>74</v>
      </c>
      <c r="C33" s="17" t="s">
        <v>75</v>
      </c>
      <c r="D33" s="17" t="s">
        <v>27</v>
      </c>
      <c r="E33" s="16" t="s">
        <v>28</v>
      </c>
      <c r="F33" s="16" t="s">
        <v>29</v>
      </c>
      <c r="G33" s="17" t="s">
        <v>45</v>
      </c>
      <c r="H33" s="22">
        <f>ROUND(3000000*1.057*100/93,0)</f>
        <v>3409677</v>
      </c>
      <c r="I33" s="22">
        <f>ROUND(H33*0.85,0)</f>
        <v>2898225</v>
      </c>
      <c r="J33" s="22">
        <v>0</v>
      </c>
      <c r="K33" s="22">
        <f>ROUND(H33*0.15,0)</f>
        <v>511452</v>
      </c>
      <c r="L33" s="16" t="s">
        <v>61</v>
      </c>
      <c r="M33" s="16">
        <v>0</v>
      </c>
      <c r="N33" s="21">
        <v>93750</v>
      </c>
      <c r="O33" s="4"/>
      <c r="P33" s="39"/>
    </row>
    <row r="34" spans="1:16" ht="45" x14ac:dyDescent="0.25">
      <c r="A34" s="12"/>
      <c r="B34" s="12"/>
      <c r="C34" s="4"/>
      <c r="D34" s="4"/>
      <c r="E34" s="4"/>
      <c r="F34" s="4"/>
      <c r="G34" s="4"/>
      <c r="H34" s="23"/>
      <c r="I34" s="23"/>
      <c r="J34" s="23"/>
      <c r="K34" s="23"/>
      <c r="L34" s="16" t="s">
        <v>62</v>
      </c>
      <c r="M34" s="18">
        <v>0</v>
      </c>
      <c r="N34" s="18">
        <f>ROUND(93750/10000*0.2,2)</f>
        <v>1.88</v>
      </c>
      <c r="O34" s="4"/>
      <c r="P34" s="39"/>
    </row>
    <row r="35" spans="1:16" ht="90" x14ac:dyDescent="0.25">
      <c r="A35" s="30" t="s">
        <v>76</v>
      </c>
      <c r="B35" s="17" t="s">
        <v>77</v>
      </c>
      <c r="C35" s="17" t="s">
        <v>78</v>
      </c>
      <c r="D35" s="17" t="s">
        <v>27</v>
      </c>
      <c r="E35" s="17" t="s">
        <v>79</v>
      </c>
      <c r="F35" s="31" t="s">
        <v>80</v>
      </c>
      <c r="G35" s="31" t="s">
        <v>81</v>
      </c>
      <c r="H35" s="22">
        <v>268817.20430107525</v>
      </c>
      <c r="I35" s="22">
        <f>ROUND(H35*0.85,0)</f>
        <v>228495</v>
      </c>
      <c r="J35" s="22">
        <v>0</v>
      </c>
      <c r="K35" s="22">
        <f>ROUND(H35*0.15,0)</f>
        <v>40323</v>
      </c>
      <c r="L35" s="16" t="s">
        <v>40</v>
      </c>
      <c r="M35" s="18">
        <v>0</v>
      </c>
      <c r="N35" s="18">
        <v>1</v>
      </c>
      <c r="O35" s="15" t="s">
        <v>82</v>
      </c>
      <c r="P35" s="39"/>
    </row>
    <row r="36" spans="1:16" ht="30" x14ac:dyDescent="0.25">
      <c r="A36" s="30"/>
      <c r="B36" s="17"/>
      <c r="C36" s="17"/>
      <c r="D36" s="17"/>
      <c r="E36" s="17"/>
      <c r="F36" s="17"/>
      <c r="G36" s="17"/>
      <c r="H36" s="22"/>
      <c r="I36" s="22"/>
      <c r="J36" s="22"/>
      <c r="K36" s="22"/>
      <c r="L36" s="16" t="s">
        <v>33</v>
      </c>
      <c r="M36" s="18">
        <v>0</v>
      </c>
      <c r="N36" s="36">
        <v>10000</v>
      </c>
      <c r="O36" s="4"/>
      <c r="P36" s="39"/>
    </row>
    <row r="37" spans="1:16" ht="90" x14ac:dyDescent="0.25">
      <c r="A37" s="6" t="s">
        <v>83</v>
      </c>
      <c r="B37" s="15" t="s">
        <v>84</v>
      </c>
      <c r="C37" s="15" t="s">
        <v>85</v>
      </c>
      <c r="D37" s="15" t="s">
        <v>27</v>
      </c>
      <c r="E37" s="14" t="s">
        <v>28</v>
      </c>
      <c r="F37" s="15" t="s">
        <v>86</v>
      </c>
      <c r="G37" s="15" t="s">
        <v>87</v>
      </c>
      <c r="H37" s="24">
        <f>ROUND(2200000*100/93,0)</f>
        <v>2365591</v>
      </c>
      <c r="I37" s="24">
        <f>ROUND(H37*0.85,0)</f>
        <v>2010752</v>
      </c>
      <c r="J37" s="24">
        <v>0</v>
      </c>
      <c r="K37" s="24">
        <f>ROUND(H37*0.15,0)</f>
        <v>354839</v>
      </c>
      <c r="L37" s="16" t="s">
        <v>88</v>
      </c>
      <c r="M37" s="16">
        <v>0</v>
      </c>
      <c r="N37" s="16">
        <v>264</v>
      </c>
      <c r="O37" s="8"/>
      <c r="P37" s="16" t="s">
        <v>89</v>
      </c>
    </row>
    <row r="38" spans="1:16" ht="30" x14ac:dyDescent="0.25">
      <c r="A38" s="6"/>
      <c r="B38" s="15"/>
      <c r="C38" s="15"/>
      <c r="D38" s="15"/>
      <c r="E38" s="14"/>
      <c r="F38" s="15"/>
      <c r="G38" s="15"/>
      <c r="H38" s="24"/>
      <c r="I38" s="24"/>
      <c r="J38" s="24"/>
      <c r="K38" s="24"/>
      <c r="L38" s="28" t="s">
        <v>90</v>
      </c>
      <c r="M38" s="40">
        <v>0</v>
      </c>
      <c r="N38" s="29">
        <v>6</v>
      </c>
      <c r="O38" s="8"/>
      <c r="P38" s="39"/>
    </row>
    <row r="39" spans="1:16" ht="45" x14ac:dyDescent="0.25">
      <c r="A39" s="6"/>
      <c r="B39" s="4"/>
      <c r="C39" s="4"/>
      <c r="D39" s="4"/>
      <c r="E39" s="4"/>
      <c r="F39" s="4"/>
      <c r="G39" s="4"/>
      <c r="H39" s="23"/>
      <c r="I39" s="23"/>
      <c r="J39" s="23"/>
      <c r="K39" s="23"/>
      <c r="L39" s="16" t="s">
        <v>91</v>
      </c>
      <c r="M39" s="18">
        <v>0</v>
      </c>
      <c r="N39" s="36">
        <v>152390</v>
      </c>
      <c r="O39" s="4"/>
      <c r="P39" s="39"/>
    </row>
    <row r="40" spans="1:16" ht="225" x14ac:dyDescent="0.25">
      <c r="A40" s="6" t="s">
        <v>92</v>
      </c>
      <c r="B40" s="17" t="s">
        <v>93</v>
      </c>
      <c r="C40" s="17" t="s">
        <v>94</v>
      </c>
      <c r="D40" s="17" t="s">
        <v>27</v>
      </c>
      <c r="E40" s="16" t="s">
        <v>28</v>
      </c>
      <c r="F40" s="17" t="s">
        <v>86</v>
      </c>
      <c r="G40" s="17" t="s">
        <v>87</v>
      </c>
      <c r="H40" s="22">
        <f>ROUND(6330000*100/93,0)</f>
        <v>6806452</v>
      </c>
      <c r="I40" s="22">
        <f>ROUND(H40*0.85,0)</f>
        <v>5785484</v>
      </c>
      <c r="J40" s="22">
        <v>0</v>
      </c>
      <c r="K40" s="22">
        <f>ROUND(H40*0.15,0)</f>
        <v>1020968</v>
      </c>
      <c r="L40" s="16" t="s">
        <v>95</v>
      </c>
      <c r="M40" s="16">
        <v>0</v>
      </c>
      <c r="N40" s="16">
        <v>23</v>
      </c>
      <c r="O40" s="8"/>
      <c r="P40" s="16" t="s">
        <v>89</v>
      </c>
    </row>
    <row r="41" spans="1:16" ht="45" x14ac:dyDescent="0.25">
      <c r="A41" s="6"/>
      <c r="B41" s="17"/>
      <c r="C41" s="17"/>
      <c r="D41" s="17"/>
      <c r="E41" s="16"/>
      <c r="F41" s="17"/>
      <c r="G41" s="17"/>
      <c r="H41" s="22"/>
      <c r="I41" s="22"/>
      <c r="J41" s="22"/>
      <c r="K41" s="22"/>
      <c r="L41" s="16" t="s">
        <v>96</v>
      </c>
      <c r="M41" s="36">
        <v>38143</v>
      </c>
      <c r="N41" s="21">
        <v>37000</v>
      </c>
      <c r="O41" s="8"/>
      <c r="P41" s="39"/>
    </row>
    <row r="42" spans="1:16" ht="45" x14ac:dyDescent="0.25">
      <c r="A42" s="6"/>
      <c r="B42" s="17"/>
      <c r="C42" s="17"/>
      <c r="D42" s="17"/>
      <c r="E42" s="16"/>
      <c r="F42" s="17"/>
      <c r="G42" s="17"/>
      <c r="H42" s="22"/>
      <c r="I42" s="22"/>
      <c r="J42" s="22"/>
      <c r="K42" s="22"/>
      <c r="L42" s="20" t="s">
        <v>97</v>
      </c>
      <c r="M42" s="18">
        <v>0</v>
      </c>
      <c r="N42" s="18">
        <v>500</v>
      </c>
      <c r="O42" s="8"/>
      <c r="P42" s="39"/>
    </row>
    <row r="43" spans="1:16" ht="90" x14ac:dyDescent="0.25">
      <c r="A43" s="6" t="s">
        <v>98</v>
      </c>
      <c r="B43" s="15" t="s">
        <v>99</v>
      </c>
      <c r="C43" s="15" t="s">
        <v>100</v>
      </c>
      <c r="D43" s="15" t="s">
        <v>27</v>
      </c>
      <c r="E43" s="16" t="s">
        <v>28</v>
      </c>
      <c r="F43" s="17" t="s">
        <v>86</v>
      </c>
      <c r="G43" s="17" t="s">
        <v>101</v>
      </c>
      <c r="H43" s="24">
        <v>200000</v>
      </c>
      <c r="I43" s="24">
        <f>ROUND(H43*0.85,0)</f>
        <v>170000</v>
      </c>
      <c r="J43" s="24">
        <v>0</v>
      </c>
      <c r="K43" s="24">
        <f>ROUND(H43*0.15,0)</f>
        <v>30000</v>
      </c>
      <c r="L43" s="16" t="s">
        <v>102</v>
      </c>
      <c r="M43" s="16">
        <v>0</v>
      </c>
      <c r="N43" s="16">
        <v>1</v>
      </c>
      <c r="O43" s="4"/>
      <c r="P43" s="16" t="s">
        <v>89</v>
      </c>
    </row>
    <row r="44" spans="1:16" ht="45" x14ac:dyDescent="0.25">
      <c r="A44" s="6"/>
      <c r="B44" s="15"/>
      <c r="C44" s="15"/>
      <c r="D44" s="15"/>
      <c r="E44" s="16"/>
      <c r="F44" s="17"/>
      <c r="G44" s="17"/>
      <c r="H44" s="24"/>
      <c r="I44" s="24"/>
      <c r="J44" s="24"/>
      <c r="K44" s="24"/>
      <c r="L44" s="16" t="s">
        <v>91</v>
      </c>
      <c r="M44" s="18">
        <v>0</v>
      </c>
      <c r="N44" s="36">
        <v>152390</v>
      </c>
      <c r="O44" s="4"/>
      <c r="P44" s="39"/>
    </row>
    <row r="45" spans="1:16" x14ac:dyDescent="0.25">
      <c r="A45" s="13"/>
      <c r="L45" s="26"/>
      <c r="M45" s="25"/>
      <c r="N45" s="25"/>
      <c r="O45" s="27"/>
    </row>
    <row r="46" spans="1:16" x14ac:dyDescent="0.25">
      <c r="A46" s="13"/>
    </row>
  </sheetData>
  <mergeCells count="26">
    <mergeCell ref="A2:O2"/>
    <mergeCell ref="C1:N1"/>
    <mergeCell ref="N5:N6"/>
    <mergeCell ref="D4:D6"/>
    <mergeCell ref="A3:O3"/>
    <mergeCell ref="O4:O6"/>
    <mergeCell ref="E4:E6"/>
    <mergeCell ref="F5:F6"/>
    <mergeCell ref="G5:G6"/>
    <mergeCell ref="H5:H6"/>
    <mergeCell ref="L5:L6"/>
    <mergeCell ref="M5:M6"/>
    <mergeCell ref="L4:N4"/>
    <mergeCell ref="H4:K4"/>
    <mergeCell ref="F4:G4"/>
    <mergeCell ref="I5:K5"/>
    <mergeCell ref="A24:P24"/>
    <mergeCell ref="P4:P6"/>
    <mergeCell ref="A8:P8"/>
    <mergeCell ref="A9:P9"/>
    <mergeCell ref="A10:P10"/>
    <mergeCell ref="A11:P11"/>
    <mergeCell ref="A4:A6"/>
    <mergeCell ref="B4:B6"/>
    <mergeCell ref="C4:C6"/>
    <mergeCell ref="A23:P23"/>
  </mergeCells>
  <pageMargins left="0.25" right="0.25" top="0.75" bottom="0.75" header="0.3" footer="0.3"/>
  <pageSetup paperSize="9" scale="54" fitToHeight="0"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63DFCE42145BE4687ED6741E8216C3D" ma:contentTypeVersion="12" ma:contentTypeDescription="Create a new document." ma:contentTypeScope="" ma:versionID="dabf8c847c94dc0271e31c1ea1dbe85d">
  <xsd:schema xmlns:xsd="http://www.w3.org/2001/XMLSchema" xmlns:xs="http://www.w3.org/2001/XMLSchema" xmlns:p="http://schemas.microsoft.com/office/2006/metadata/properties" xmlns:ns3="7c59d640-372d-4272-aa20-96488214a23b" xmlns:ns4="c6462bbc-8d65-490b-ba2e-732a46f035f2" targetNamespace="http://schemas.microsoft.com/office/2006/metadata/properties" ma:root="true" ma:fieldsID="970470ca3a2ac51ecbfbaaf3ece690f2" ns3:_="" ns4:_="">
    <xsd:import namespace="7c59d640-372d-4272-aa20-96488214a23b"/>
    <xsd:import namespace="c6462bbc-8d65-490b-ba2e-732a46f035f2"/>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LengthInSecond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59d640-372d-4272-aa20-96488214a2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_activity" ma:index="19"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6462bbc-8d65-490b-ba2e-732a46f035f2"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7c59d640-372d-4272-aa20-96488214a23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2905DB-2495-45FC-8307-2C925E324F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59d640-372d-4272-aa20-96488214a23b"/>
    <ds:schemaRef ds:uri="c6462bbc-8d65-490b-ba2e-732a46f035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EB3F3B6-80E4-4896-A376-1E41CE2B7487}">
  <ds:schemaRefs>
    <ds:schemaRef ds:uri="http://purl.org/dc/elements/1.1/"/>
    <ds:schemaRef ds:uri="http://schemas.microsoft.com/office/2006/metadata/properties"/>
    <ds:schemaRef ds:uri="c6462bbc-8d65-490b-ba2e-732a46f035f2"/>
    <ds:schemaRef ds:uri="http://schemas.microsoft.com/office/2006/documentManagement/types"/>
    <ds:schemaRef ds:uri="http://purl.org/dc/terms/"/>
    <ds:schemaRef ds:uri="http://schemas.openxmlformats.org/package/2006/metadata/core-properties"/>
    <ds:schemaRef ds:uri="http://purl.org/dc/dcmitype/"/>
    <ds:schemaRef ds:uri="7c59d640-372d-4272-aa20-96488214a23b"/>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48E976C6-19AD-4416-A8E9-932AE0EB3F8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Įvardinti diapazonai</vt:lpstr>
      </vt:variant>
      <vt:variant>
        <vt:i4>1</vt:i4>
      </vt:variant>
    </vt:vector>
  </HeadingPairs>
  <TitlesOfParts>
    <vt:vector size="2" baseType="lpstr">
      <vt:lpstr>Lapas1</vt:lpstr>
      <vt:lpstr>Lapas1!_Hlk84884998</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Andrius Valickas</dc:creator>
  <cp:keywords/>
  <dc:description/>
  <cp:lastModifiedBy>Rasa Tamulevičiūtė</cp:lastModifiedBy>
  <cp:revision/>
  <dcterms:created xsi:type="dcterms:W3CDTF">2022-11-14T04:57:06Z</dcterms:created>
  <dcterms:modified xsi:type="dcterms:W3CDTF">2023-02-21T06:43:17Z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0x010100863DFCE42145BE4687ED6741E8216C3D</vt:lpwstr>
  </property>
</Properties>
</file>