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B6CA7371-84D9-4103-8AD5-ADCAC02FE7B3}" xr6:coauthVersionLast="47" xr6:coauthVersionMax="47" xr10:uidLastSave="{00000000-0000-0000-0000-000000000000}"/>
  <bookViews>
    <workbookView xWindow="-120" yWindow="-120" windowWidth="29040" windowHeight="15720" xr2:uid="{00000000-000D-0000-FFFF-FFFF00000000}"/>
  </bookViews>
  <sheets>
    <sheet name="9.1" sheetId="13" r:id="rId1"/>
    <sheet name="Fiches Special Output 9.1-9.2" sheetId="14" r:id="rId2"/>
    <sheet name="Fiches Special Result 9.1-9.2" sheetId="17" r:id="rId3"/>
    <sheet name="Fiches Special Output 9.1.2" sheetId="19" r:id="rId4"/>
    <sheet name="Fiches Special Result 9.1.2" sheetId="15" r:id="rId5"/>
    <sheet name="Fiches Special Output 9.1.3_4_5" sheetId="21" r:id="rId6"/>
    <sheet name="Fishes Special Result 9.1.3_4_5" sheetId="20" r:id="rId7"/>
    <sheet name="Fiches Special Result 9.2.1" sheetId="16" r:id="rId8"/>
    <sheet name="Fiches Special Result 9.2.2_DV" sheetId="18" r:id="rId9"/>
  </sheets>
  <definedNames>
    <definedName name="_xlnm._FilterDatabase" localSheetId="0" hidden="1">'9.1'!$A$5:$U$55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3" l="1"/>
  <c r="C46" i="13"/>
  <c r="C40" i="13"/>
  <c r="P40" i="13" l="1"/>
  <c r="I58" i="13" s="1"/>
  <c r="P38" i="13"/>
  <c r="C23" i="13" l="1"/>
  <c r="I65" i="13"/>
  <c r="I62" i="13"/>
  <c r="I60" i="13"/>
  <c r="I69" i="13"/>
  <c r="I68" i="13"/>
  <c r="I70" i="13"/>
  <c r="I67" i="13"/>
  <c r="I66" i="13"/>
  <c r="I64" i="13"/>
  <c r="I63" i="13"/>
  <c r="I59" i="13"/>
  <c r="C26" i="13" l="1"/>
  <c r="C44" i="13" l="1"/>
  <c r="C50" i="13" s="1"/>
  <c r="C55" i="13" l="1"/>
  <c r="C52" i="13"/>
  <c r="C54" i="13"/>
  <c r="C53" i="13"/>
  <c r="C51" i="13"/>
  <c r="D69" i="13" l="1"/>
  <c r="D63" i="13"/>
  <c r="B66" i="13" l="1"/>
  <c r="B60" i="13"/>
  <c r="H59" i="13"/>
  <c r="H58" i="13"/>
  <c r="A3" i="21" l="1"/>
  <c r="A4" i="21" s="1"/>
  <c r="A5" i="21" s="1"/>
  <c r="A6" i="21" s="1"/>
  <c r="A7" i="21" s="1"/>
  <c r="A8" i="21" s="1"/>
  <c r="A9" i="21" s="1"/>
  <c r="A10" i="21" s="1"/>
  <c r="A11" i="21" s="1"/>
  <c r="A12" i="21" s="1"/>
  <c r="A13" i="21" s="1"/>
  <c r="A14" i="21" s="1"/>
  <c r="A15" i="21" s="1"/>
  <c r="A16" i="21" s="1"/>
  <c r="A17" i="21" s="1"/>
  <c r="A18" i="21" s="1"/>
  <c r="A19" i="21" s="1"/>
  <c r="A3" i="20"/>
  <c r="A4" i="20" s="1"/>
  <c r="A5" i="20" s="1"/>
  <c r="A6" i="20" s="1"/>
  <c r="A7" i="20" s="1"/>
  <c r="A8" i="20" s="1"/>
  <c r="A9" i="20" s="1"/>
  <c r="A10" i="20" s="1"/>
  <c r="A11" i="20" s="1"/>
  <c r="A12" i="20" s="1"/>
  <c r="A13" i="20" s="1"/>
  <c r="A14" i="20" s="1"/>
  <c r="A15" i="20" s="1"/>
  <c r="A16" i="20" s="1"/>
  <c r="A17" i="20" s="1"/>
  <c r="A18" i="20" s="1"/>
  <c r="A19" i="20" s="1"/>
  <c r="B69" i="13"/>
  <c r="D65" i="13" l="1"/>
  <c r="D62" i="13"/>
  <c r="C70" i="13" l="1"/>
  <c r="C69" i="13"/>
  <c r="C68" i="13"/>
  <c r="C67" i="13"/>
  <c r="C66" i="13"/>
  <c r="C65" i="13"/>
  <c r="C64" i="13"/>
  <c r="C63" i="13"/>
  <c r="C62" i="13"/>
  <c r="C61" i="13"/>
  <c r="C60" i="13"/>
  <c r="C59" i="13"/>
  <c r="C58" i="13"/>
  <c r="B70" i="13"/>
  <c r="A70" i="13"/>
  <c r="A69" i="13"/>
  <c r="B68" i="13"/>
  <c r="A68" i="13"/>
  <c r="B67" i="13"/>
  <c r="A67" i="13"/>
  <c r="A66" i="13"/>
  <c r="B65" i="13"/>
  <c r="A65" i="13"/>
  <c r="B64" i="13"/>
  <c r="A64" i="13"/>
  <c r="B63" i="13"/>
  <c r="A63" i="13"/>
  <c r="B62" i="13"/>
  <c r="A62" i="13"/>
  <c r="A60" i="13"/>
  <c r="B59" i="13"/>
  <c r="A59" i="13"/>
  <c r="B58" i="13"/>
  <c r="A58" i="13"/>
  <c r="E19" i="13"/>
  <c r="F19" i="13" s="1"/>
  <c r="E15" i="13"/>
  <c r="F15" i="13" s="1"/>
  <c r="B15" i="13" l="1"/>
  <c r="E13" i="13" l="1"/>
  <c r="F13" i="13" s="1"/>
  <c r="B13" i="13" s="1"/>
  <c r="E11" i="13" l="1"/>
  <c r="F11" i="13" s="1"/>
  <c r="E6" i="13"/>
  <c r="F6" i="13" l="1"/>
  <c r="H63" i="13"/>
  <c r="P23" i="13"/>
  <c r="P50" i="13" s="1"/>
  <c r="O23" i="13"/>
  <c r="M23" i="13"/>
  <c r="M50" i="13" s="1"/>
  <c r="H60" i="13"/>
  <c r="A3" i="19"/>
  <c r="A4" i="19" s="1"/>
  <c r="A5" i="19" s="1"/>
  <c r="A6" i="19" s="1"/>
  <c r="A7" i="19" s="1"/>
  <c r="A8" i="19" s="1"/>
  <c r="A9" i="19" s="1"/>
  <c r="A10" i="19" s="1"/>
  <c r="A11" i="19" s="1"/>
  <c r="A12" i="19" s="1"/>
  <c r="A13" i="19" s="1"/>
  <c r="A14" i="19" s="1"/>
  <c r="A15" i="19" s="1"/>
  <c r="A16" i="19" s="1"/>
  <c r="A17" i="19" s="1"/>
  <c r="A18" i="19" s="1"/>
  <c r="A19" i="19" s="1"/>
  <c r="E34" i="13"/>
  <c r="G13" i="13"/>
  <c r="G11" i="13"/>
  <c r="I61" i="13" l="1"/>
  <c r="E40" i="13"/>
  <c r="F40" i="13" s="1"/>
  <c r="G40" i="13" s="1"/>
  <c r="E46" i="13"/>
  <c r="F46" i="13" s="1"/>
  <c r="B6" i="13"/>
  <c r="C29" i="16"/>
  <c r="A3" i="14" l="1"/>
  <c r="A4" i="14" s="1"/>
  <c r="A5" i="14" s="1"/>
  <c r="A6" i="14" s="1"/>
  <c r="A7" i="14" s="1"/>
  <c r="A8" i="14" s="1"/>
  <c r="A9" i="14" s="1"/>
  <c r="A10" i="14" s="1"/>
  <c r="A11" i="14" s="1"/>
  <c r="A12" i="14" s="1"/>
  <c r="A13" i="14" s="1"/>
  <c r="A14" i="14" s="1"/>
  <c r="A15" i="14" s="1"/>
  <c r="A16" i="14" s="1"/>
  <c r="A17" i="14" s="1"/>
  <c r="A18" i="14" s="1"/>
  <c r="A19" i="14" s="1"/>
  <c r="A3" i="15"/>
  <c r="A4" i="15" s="1"/>
  <c r="A5" i="15" s="1"/>
  <c r="A6" i="15" s="1"/>
  <c r="A7" i="15" s="1"/>
  <c r="A8" i="15" s="1"/>
  <c r="A9" i="15" s="1"/>
  <c r="A10" i="15" s="1"/>
  <c r="A11" i="15" s="1"/>
  <c r="A12" i="15" s="1"/>
  <c r="A13" i="15" s="1"/>
  <c r="A14" i="15" s="1"/>
  <c r="A15" i="15" s="1"/>
  <c r="A16" i="15" s="1"/>
  <c r="A17" i="15" s="1"/>
  <c r="A18" i="15" s="1"/>
  <c r="A19" i="15" s="1"/>
  <c r="A3" i="16"/>
  <c r="A4" i="16" s="1"/>
  <c r="A5" i="16" s="1"/>
  <c r="A6" i="16" s="1"/>
  <c r="A7" i="16" s="1"/>
  <c r="A8" i="16" s="1"/>
  <c r="A9" i="16" s="1"/>
  <c r="A10" i="16" s="1"/>
  <c r="A11" i="16" s="1"/>
  <c r="A12" i="16" s="1"/>
  <c r="A13" i="16" s="1"/>
  <c r="A14" i="16" s="1"/>
  <c r="A15" i="16" s="1"/>
  <c r="A16" i="16" s="1"/>
  <c r="A17" i="16" s="1"/>
  <c r="A18" i="16" s="1"/>
  <c r="A19" i="16" s="1"/>
  <c r="A3" i="17"/>
  <c r="A4" i="17" s="1"/>
  <c r="A5" i="17" s="1"/>
  <c r="A6" i="17" s="1"/>
  <c r="A7" i="17" s="1"/>
  <c r="A8" i="17" s="1"/>
  <c r="A9" i="17" s="1"/>
  <c r="A10" i="17" s="1"/>
  <c r="A11" i="17" s="1"/>
  <c r="A12" i="17" s="1"/>
  <c r="A13" i="17" s="1"/>
  <c r="A14" i="17" s="1"/>
  <c r="A15" i="17" s="1"/>
  <c r="A16" i="17" s="1"/>
  <c r="A17" i="17" s="1"/>
  <c r="A18" i="17" s="1"/>
  <c r="A19" i="17" s="1"/>
  <c r="A3" i="18"/>
  <c r="A4" i="18" s="1"/>
  <c r="A5" i="18" s="1"/>
  <c r="A6" i="18" s="1"/>
  <c r="A7" i="18" s="1"/>
  <c r="A8" i="18" s="1"/>
  <c r="A9" i="18" s="1"/>
  <c r="A10" i="18" s="1"/>
  <c r="A11" i="18" s="1"/>
  <c r="A12" i="18" s="1"/>
  <c r="A13" i="18" s="1"/>
  <c r="A14" i="18" s="1"/>
  <c r="A15" i="18" s="1"/>
  <c r="A16" i="18" s="1"/>
  <c r="A17" i="18" s="1"/>
  <c r="A18" i="18" s="1"/>
  <c r="A19" i="18" s="1"/>
  <c r="H66" i="13" l="1"/>
  <c r="D66" i="13"/>
  <c r="H62" i="13" l="1"/>
  <c r="H61" i="13"/>
  <c r="D61" i="13"/>
  <c r="D71" i="13" s="1"/>
  <c r="F44" i="13"/>
  <c r="B44" i="13" s="1"/>
  <c r="F38" i="13"/>
  <c r="B38" i="13" s="1"/>
  <c r="F32" i="13"/>
  <c r="E32" i="13" l="1"/>
  <c r="G38" i="13"/>
  <c r="E44" i="13"/>
  <c r="G46" i="13"/>
  <c r="G44" i="13"/>
  <c r="E38" i="13"/>
  <c r="G32" i="13"/>
  <c r="O50" i="13" l="1"/>
  <c r="H71" i="13" l="1"/>
  <c r="G19" i="13"/>
  <c r="G15" i="13"/>
  <c r="F23" i="13" l="1"/>
  <c r="F26" i="13"/>
  <c r="F29" i="13"/>
  <c r="E29" i="13" l="1"/>
  <c r="B29" i="13"/>
  <c r="G26" i="13"/>
  <c r="B26" i="13"/>
  <c r="B23" i="13"/>
  <c r="G23" i="13"/>
  <c r="G29" i="13"/>
  <c r="E26" i="13"/>
  <c r="E23" i="13"/>
  <c r="I71" i="13"/>
  <c r="J71" i="13" s="1"/>
  <c r="E50" i="13" l="1"/>
  <c r="G6" i="13"/>
  <c r="F34" i="13"/>
  <c r="B32" i="13" s="1"/>
  <c r="B50" i="13" s="1"/>
  <c r="G34" i="13" l="1"/>
  <c r="G50" i="13" l="1"/>
  <c r="F50" i="13"/>
</calcChain>
</file>

<file path=xl/sharedStrings.xml><?xml version="1.0" encoding="utf-8"?>
<sst xmlns="http://schemas.openxmlformats.org/spreadsheetml/2006/main" count="718" uniqueCount="236">
  <si>
    <t>Total allocation at action level (indicative)</t>
  </si>
  <si>
    <t>EU Amount (EUR)</t>
  </si>
  <si>
    <t>Intervention field</t>
  </si>
  <si>
    <t>Indicator</t>
  </si>
  <si>
    <t>Fund</t>
  </si>
  <si>
    <t>M.U.</t>
  </si>
  <si>
    <t>Baseline</t>
  </si>
  <si>
    <t>Milestone 2024</t>
  </si>
  <si>
    <t>Target 2029</t>
  </si>
  <si>
    <t>Data source</t>
  </si>
  <si>
    <t>code and name</t>
  </si>
  <si>
    <t>co-financing rate (Eur.)</t>
  </si>
  <si>
    <t>Amount (EU+ national)(Eur.)</t>
  </si>
  <si>
    <t>code</t>
  </si>
  <si>
    <t>name</t>
  </si>
  <si>
    <t>value</t>
  </si>
  <si>
    <t>year</t>
  </si>
  <si>
    <t>n/a</t>
  </si>
  <si>
    <t>enterprises</t>
  </si>
  <si>
    <t>Indicator code</t>
  </si>
  <si>
    <t>Indicator name</t>
  </si>
  <si>
    <t>Indicator M.U.</t>
  </si>
  <si>
    <t>Indicator baseline value</t>
  </si>
  <si>
    <t>Category of region</t>
  </si>
  <si>
    <t>Indicator baseline year</t>
  </si>
  <si>
    <t xml:space="preserve">Milestone 2024 </t>
  </si>
  <si>
    <t>Ministry of economy and innovation</t>
  </si>
  <si>
    <t xml:space="preserve">Action </t>
  </si>
  <si>
    <t xml:space="preserve">allocation 2021- 2027 used for calculation of 2029 target </t>
  </si>
  <si>
    <t>Methodology for calculating the values for the indicator eng.</t>
  </si>
  <si>
    <t>RCO01</t>
  </si>
  <si>
    <t>MA monitoring system</t>
  </si>
  <si>
    <t>Enterprises supported by grants (paramą dotacijomis gavusios įmonės)</t>
  </si>
  <si>
    <t>Private investments matching public support (of which: grants, financial instruments)(privačiosios investicijos, papildančios viešąją paramą (iš kurių: dotacijos, finansinės priemonės))</t>
  </si>
  <si>
    <t>euro</t>
  </si>
  <si>
    <t>Enterprises supported (of which: micro, small, medium, large)(Paramą gavusios įmonės (iš kurių: labai mažos, mažosios, vidutinės ir didelės)</t>
  </si>
  <si>
    <t>Projects data</t>
  </si>
  <si>
    <t>JTF</t>
  </si>
  <si>
    <t>Less developed region</t>
  </si>
  <si>
    <t>Enterprises supported to achieve the reduction of greenhouse-gas emissions from activities listed in Annex I to Directive 2003/87/EC
(Įmonės, gavusios paramą siekiant sumažinti šiltnamio efektą sukeliančių dujų, išmetamų vykdant Direktyvos 2003/87/EB I priede išvardytą veiklą, kiekį)</t>
  </si>
  <si>
    <t>Estimated greenhouse-gas emissions from activities listed in Annex I to Directive 2003/87/EC in supported enterprises
(Numatomas šiltnamio efektą sukeliančių dujų, išmetamų vykdant Direktyvos 2003/87/EB I priede išvardytą veiklą, kiekis paramą gavusiose įmonėse)</t>
  </si>
  <si>
    <t>projects data</t>
  </si>
  <si>
    <r>
      <t>tons of CO</t>
    </r>
    <r>
      <rPr>
        <vertAlign val="subscript"/>
        <sz val="11"/>
        <rFont val="Calibri"/>
        <family val="2"/>
        <charset val="186"/>
      </rPr>
      <t>2</t>
    </r>
    <r>
      <rPr>
        <sz val="11"/>
        <rFont val="Calibri"/>
        <family val="2"/>
        <charset val="186"/>
      </rPr>
      <t>eq/year</t>
    </r>
  </si>
  <si>
    <t>Private investments matching public support (of which: grants, financial instruments)
(privačiosios investicijos, papildančios viešąją paramą (iš kurių: dotacijos, finansinės priemonės))</t>
  </si>
  <si>
    <t>There are 69 companies operating in Lithuania that participates in EU ETL system, part of them (25) are operating in Kaunas, Šiauliai and Telšiai regions. The results of feasibility study will be mostly used by the companies operating in Kaunas, Šiauliai and Telšiai regions as these regions are mostly effected by just transition. But due to the limitations of JTF regulation, AB Orlen Lietuva can't take part as well as use the results this feasibility study, so the number of companies, for which the results of the feasibility study is 24. In order to become climate neutral all these companies are potential users of the results of the study, so the target will be 35% =24/69*100.</t>
  </si>
  <si>
    <t>percentage</t>
  </si>
  <si>
    <t>projects  data</t>
  </si>
  <si>
    <r>
      <t>According to the data provided in TJTP, the amonia aggregate generates 2,046 t CO</t>
    </r>
    <r>
      <rPr>
        <vertAlign val="subscript"/>
        <sz val="11"/>
        <rFont val="Calibri"/>
        <family val="2"/>
        <scheme val="minor"/>
      </rPr>
      <t>2</t>
    </r>
    <r>
      <rPr>
        <sz val="11"/>
        <rFont val="Calibri"/>
        <family val="2"/>
        <scheme val="minor"/>
      </rPr>
      <t>/ t NH</t>
    </r>
    <r>
      <rPr>
        <vertAlign val="subscript"/>
        <sz val="11"/>
        <rFont val="Calibri"/>
        <family val="2"/>
        <scheme val="minor"/>
      </rPr>
      <t xml:space="preserve">3. </t>
    </r>
    <r>
      <rPr>
        <sz val="11"/>
        <rFont val="Calibri"/>
        <family val="2"/>
        <scheme val="minor"/>
      </rPr>
      <t>When 30% of gass will be changed within green hydrogen, the amonia aggregate will generate 1,490 t CO</t>
    </r>
    <r>
      <rPr>
        <vertAlign val="subscript"/>
        <sz val="11"/>
        <rFont val="Calibri"/>
        <family val="2"/>
        <scheme val="minor"/>
      </rPr>
      <t>2</t>
    </r>
    <r>
      <rPr>
        <sz val="11"/>
        <rFont val="Calibri"/>
        <family val="2"/>
        <scheme val="minor"/>
      </rPr>
      <t>/ t NH</t>
    </r>
    <r>
      <rPr>
        <vertAlign val="subscript"/>
        <sz val="11"/>
        <rFont val="Calibri"/>
        <family val="2"/>
        <scheme val="minor"/>
      </rPr>
      <t>3</t>
    </r>
    <r>
      <rPr>
        <sz val="11"/>
        <rFont val="Calibri"/>
        <family val="2"/>
        <scheme val="minor"/>
      </rPr>
      <t>. In 2021 AB Achema according to the data (https://aaa.lrv.lt/uploads/aaa/documents/files/avr_verification_report_en_ACHEMA_2021_20220323-s0325.pdf) generated 2.208.916 t CO</t>
    </r>
    <r>
      <rPr>
        <vertAlign val="subscript"/>
        <sz val="11"/>
        <rFont val="Calibri"/>
        <family val="2"/>
        <scheme val="minor"/>
      </rPr>
      <t xml:space="preserve">2 </t>
    </r>
    <r>
      <rPr>
        <sz val="11"/>
        <rFont val="Calibri"/>
        <family val="2"/>
        <scheme val="minor"/>
      </rPr>
      <t>and taking into account that amonia aggregate capacity was 3,140 t per day. At the moment there are two amonia aggregates operating in company and the investments will be made to one of them. So at the moment one amonia aggregate generates 1.060.033 t CO</t>
    </r>
    <r>
      <rPr>
        <vertAlign val="subscript"/>
        <sz val="11"/>
        <rFont val="Calibri"/>
        <family val="2"/>
        <scheme val="minor"/>
      </rPr>
      <t>2</t>
    </r>
    <r>
      <rPr>
        <sz val="11"/>
        <rFont val="Calibri"/>
        <family val="2"/>
        <scheme val="minor"/>
      </rPr>
      <t xml:space="preserve">  (2,046 t CO</t>
    </r>
    <r>
      <rPr>
        <vertAlign val="subscript"/>
        <sz val="11"/>
        <rFont val="Calibri"/>
        <family val="2"/>
        <scheme val="minor"/>
      </rPr>
      <t>2</t>
    </r>
    <r>
      <rPr>
        <sz val="11"/>
        <rFont val="Calibri"/>
        <family val="2"/>
        <scheme val="minor"/>
      </rPr>
      <t>/ t NH</t>
    </r>
    <r>
      <rPr>
        <vertAlign val="subscript"/>
        <sz val="11"/>
        <rFont val="Calibri"/>
        <family val="2"/>
        <scheme val="minor"/>
      </rPr>
      <t>3</t>
    </r>
    <r>
      <rPr>
        <sz val="11"/>
        <rFont val="Calibri"/>
        <family val="2"/>
        <scheme val="minor"/>
      </rPr>
      <t xml:space="preserve"> * 1 570 t/ d. * 330 d.).  Taking into acount that the capacity of amonia aggregate will stay the same after introducing green hydrogen, the amonia aggregate will generate 771.969 t CO</t>
    </r>
    <r>
      <rPr>
        <vertAlign val="subscript"/>
        <sz val="11"/>
        <rFont val="Calibri"/>
        <family val="2"/>
        <scheme val="minor"/>
      </rPr>
      <t>2</t>
    </r>
    <r>
      <rPr>
        <sz val="11"/>
        <rFont val="Calibri"/>
        <family val="2"/>
        <scheme val="minor"/>
      </rPr>
      <t xml:space="preserve"> (1,490 t CO</t>
    </r>
    <r>
      <rPr>
        <vertAlign val="subscript"/>
        <sz val="11"/>
        <rFont val="Calibri"/>
        <family val="2"/>
        <scheme val="minor"/>
      </rPr>
      <t>2</t>
    </r>
    <r>
      <rPr>
        <sz val="11"/>
        <rFont val="Calibri"/>
        <family val="2"/>
        <scheme val="minor"/>
      </rPr>
      <t>/ t NH</t>
    </r>
    <r>
      <rPr>
        <vertAlign val="subscript"/>
        <sz val="11"/>
        <rFont val="Calibri"/>
        <family val="2"/>
        <scheme val="minor"/>
      </rPr>
      <t>3</t>
    </r>
    <r>
      <rPr>
        <sz val="11"/>
        <rFont val="Calibri"/>
        <family val="2"/>
        <scheme val="minor"/>
      </rPr>
      <t xml:space="preserve"> * 1 570  t/ d. *</t>
    </r>
    <r>
      <rPr>
        <b/>
        <sz val="11"/>
        <rFont val="Calibri"/>
        <family val="2"/>
        <scheme val="minor"/>
      </rPr>
      <t xml:space="preserve"> </t>
    </r>
    <r>
      <rPr>
        <sz val="11"/>
        <rFont val="Calibri"/>
        <family val="2"/>
        <scheme val="minor"/>
      </rPr>
      <t>330 d.), in total in 2029 company will generate 1.920.852 t CO</t>
    </r>
    <r>
      <rPr>
        <vertAlign val="subscript"/>
        <sz val="11"/>
        <rFont val="Calibri"/>
        <family val="2"/>
        <scheme val="minor"/>
      </rPr>
      <t>2</t>
    </r>
    <r>
      <rPr>
        <sz val="11"/>
        <rFont val="Calibri"/>
        <family val="2"/>
        <scheme val="minor"/>
      </rPr>
      <t xml:space="preserve"> (2.208.916 t CO</t>
    </r>
    <r>
      <rPr>
        <vertAlign val="subscript"/>
        <sz val="11"/>
        <rFont val="Calibri"/>
        <family val="2"/>
        <scheme val="minor"/>
      </rPr>
      <t>2</t>
    </r>
    <r>
      <rPr>
        <sz val="11"/>
        <rFont val="Calibri"/>
        <family val="2"/>
        <scheme val="minor"/>
      </rPr>
      <t xml:space="preserve"> - 1.060.033 t CO</t>
    </r>
    <r>
      <rPr>
        <vertAlign val="subscript"/>
        <sz val="11"/>
        <rFont val="Calibri"/>
        <family val="2"/>
        <scheme val="minor"/>
      </rPr>
      <t>2</t>
    </r>
    <r>
      <rPr>
        <sz val="11"/>
        <rFont val="Calibri"/>
        <family val="2"/>
        <scheme val="minor"/>
      </rPr>
      <t xml:space="preserve"> + 771.969,0 t CO</t>
    </r>
    <r>
      <rPr>
        <vertAlign val="subscript"/>
        <sz val="11"/>
        <rFont val="Calibri"/>
        <family val="2"/>
        <scheme val="minor"/>
      </rPr>
      <t>2</t>
    </r>
    <r>
      <rPr>
        <sz val="11"/>
        <rFont val="Calibri"/>
        <family val="2"/>
        <scheme val="minor"/>
      </rPr>
      <t>), so after introducing hydrogen to one of the amonia aggregates the emmissions will be reduced at least by 288.064 t CO</t>
    </r>
    <r>
      <rPr>
        <vertAlign val="subscript"/>
        <sz val="11"/>
        <rFont val="Calibri"/>
        <family val="2"/>
        <scheme val="minor"/>
      </rPr>
      <t>2</t>
    </r>
    <r>
      <rPr>
        <sz val="11"/>
        <rFont val="Calibri"/>
        <family val="2"/>
        <scheme val="minor"/>
      </rPr>
      <t xml:space="preserve"> (1.060.033  t CO</t>
    </r>
    <r>
      <rPr>
        <vertAlign val="subscript"/>
        <sz val="11"/>
        <rFont val="Calibri"/>
        <family val="2"/>
        <scheme val="minor"/>
      </rPr>
      <t>2</t>
    </r>
    <r>
      <rPr>
        <sz val="11"/>
        <rFont val="Calibri"/>
        <family val="2"/>
        <scheme val="minor"/>
      </rPr>
      <t xml:space="preserve"> - 771.969 t CO</t>
    </r>
    <r>
      <rPr>
        <vertAlign val="subscript"/>
        <sz val="11"/>
        <rFont val="Calibri"/>
        <family val="2"/>
        <scheme val="minor"/>
      </rPr>
      <t>2</t>
    </r>
    <r>
      <rPr>
        <sz val="11"/>
        <rFont val="Calibri"/>
        <family val="2"/>
        <scheme val="minor"/>
      </rPr>
      <t>).</t>
    </r>
  </si>
  <si>
    <t>Row ID</t>
  </si>
  <si>
    <t>Field</t>
  </si>
  <si>
    <t>Indicator metadata</t>
  </si>
  <si>
    <t>R.S.</t>
  </si>
  <si>
    <t>Measurement unit</t>
  </si>
  <si>
    <t>Type of indicator</t>
  </si>
  <si>
    <t>Policy objective</t>
  </si>
  <si>
    <t>Specific objective</t>
  </si>
  <si>
    <t>Definition and concepts</t>
  </si>
  <si>
    <t>Data collection</t>
  </si>
  <si>
    <t>Time measurement achieved</t>
  </si>
  <si>
    <t>Aggregation issues</t>
  </si>
  <si>
    <t>Reporting</t>
  </si>
  <si>
    <t>References</t>
  </si>
  <si>
    <t>Corresponding corporate indicator</t>
  </si>
  <si>
    <t>Notes</t>
  </si>
  <si>
    <t>Examples</t>
  </si>
  <si>
    <t>P.S.</t>
  </si>
  <si>
    <t>output</t>
  </si>
  <si>
    <t>&gt;=0</t>
  </si>
  <si>
    <t>&gt;0</t>
  </si>
  <si>
    <t>Upon completion of the activity for skills development.</t>
  </si>
  <si>
    <t>Rule 1: Reporting by specific objective
Forecast for selected projects and achieved values, both cumulative to date
(CPR Annex VII, Table 3).</t>
  </si>
  <si>
    <t>OECD 2013 - Skills development and training in SMEs, local economic
and employment development (LEED), OECD Publishing
ESTAT online - Continuing Vocational Training Survey (CVTS)
methodology, online in Statistics Explained</t>
  </si>
  <si>
    <t>percentages</t>
  </si>
  <si>
    <t>result</t>
  </si>
  <si>
    <t>Percentage of EU ETS enterprises, which depoy or are planning to deploy technologies, systems and infrastructures for affordable clean energy (e.g. CO2 capture and utilization, green hydrogen, etc.).</t>
  </si>
  <si>
    <t>Upon completion of the activity for preparation to implement technologies, systems and infrastructures for affordable clean energy (feasibility study).</t>
  </si>
  <si>
    <t>Rule 1: Reporting by specific objective</t>
  </si>
  <si>
    <t>annual FTEs</t>
  </si>
  <si>
    <t>not required</t>
  </si>
  <si>
    <t>Supported projects</t>
  </si>
  <si>
    <t>One year after the completion of output of the supported project.</t>
  </si>
  <si>
    <t>Not required. Specific result indicator</t>
  </si>
  <si>
    <t>Related to the indicator RCR52 "Rehabilitated land used for green areas, social housing, economic or other uses".</t>
  </si>
  <si>
    <t xml:space="preserve"> Enterprises investing in skills development
(Į įgūdžių ugdymą investuojančios įmonės)</t>
  </si>
  <si>
    <t>Enterprises investing in skills development
(Į įgūdžių ugdymą investuojančios įmonės)</t>
  </si>
  <si>
    <t>Number of enterprises supported to invest in new skills development. Development of skills can be achieved, for example, through apprenticeships, structured agreements for job training and experience with suppliers, clients and consultants, continuing vocational education and training, and formal training. (see OECD 2013 and ESTAT online in references)</t>
  </si>
  <si>
    <t>participants</t>
  </si>
  <si>
    <t>Upon completion of activity for skills development</t>
  </si>
  <si>
    <t xml:space="preserve">Rule 1: Reporting by specific objective
Forecast for selected projects and achieved values, both cumulative to date (CPR Annex VII, Table 3). Disaggregation by type of skills reported only
for achieved values. </t>
  </si>
  <si>
    <t>OECD 2013 - Skills development and training in SMEs, local economic and employment development (LEED), OECD publishing</t>
  </si>
  <si>
    <t>Sustainable jobs created in supported entities</t>
  </si>
  <si>
    <t xml:space="preserve"> Sustainable jobs created in supported entities
(Paramą gavusiuose subjektuose sukurtos tvarios darbo vietos)</t>
  </si>
  <si>
    <t>Number of sustainable jobs expressed in average annual full time equivalents (FTEs) created in line of activity supported by the project. The new positions need to be filled, and they can be full time, part time or recurring seasonally. Vacant positions are not counted. Moreover, the newly created positions are expected to be retained for more than one year after project completion.
The indicator is calculated as the difference between the annual FTEs filled before the project starts and one year after the project completion in the line of activity supported.
Annual FTE is defined as the ratio of working hours effectively worked during a calendar year divided by the total number of hours conventionally worked in the same period by an individual or a group. By convention a person cannot perform more than one FTE on an annual basis. The number of hours conventionally worked is determined on the basis of normative/ statutory working hours according to the national legislation.
A full time person will be identified with reference to their employment status and the type of contract (full time or part time).
The jobs created are sustainable, when they are created taking into acount the priciples of sustaible investments, defined in Art. 2 point 1 Regulation (EU) 2020/852.</t>
  </si>
  <si>
    <t>Not required. Specific output indicator.</t>
  </si>
  <si>
    <t>Calculation of the indicator is based on  the experience of 2014-2020 and the State aid rules (EU-50%; national-50%) and it is 600.000,00 EUR (300.000,00/0,5).
The total amount for the action is calculated taking into acount the TJTP, according to which this action is dedicated to one company. 
As regards milestones for 2024, it is assumed that the contract with the company could be signed by the end of 2024, thus the milestone for 2024 as well as the final target will be 1.</t>
  </si>
  <si>
    <t>number</t>
  </si>
  <si>
    <t>Policy objectives - 9. Just transition fund</t>
  </si>
  <si>
    <r>
      <t>Specific objective – 9.1.</t>
    </r>
    <r>
      <rPr>
        <b/>
        <strike/>
        <sz val="11"/>
        <color theme="1"/>
        <rFont val="Calibri"/>
        <family val="2"/>
        <charset val="186"/>
        <scheme val="minor"/>
      </rPr>
      <t xml:space="preserve"> </t>
    </r>
    <r>
      <rPr>
        <b/>
        <sz val="11"/>
        <color theme="1"/>
        <rFont val="Calibri"/>
        <family val="2"/>
        <charset val="186"/>
        <scheme val="minor"/>
      </rPr>
      <t>Just transition fund</t>
    </r>
  </si>
  <si>
    <t>The total amount for the action is calculated taking into acount the TJTP, according to which one procuring organisation will procure the feasibility study. 
As regards milestones for 2024, it is assumed that the procurment will be organised in 2023 and the contract with the company could be signed by the end of 2024, thus the milestone for 2024 as well as the final target will be 1.</t>
  </si>
  <si>
    <t>The total amount for the action is calculated taking into acount the TJTP, according to which this action is dedicated to one company. 
As regards milestones for 2024, it is assumed that the contract with the company will be signed after 2024, thus the milestone for 2024 as well as the final target will be 0.</t>
  </si>
  <si>
    <t>The 2029 target for RCO01 equals the 2029 target for RCO02. As regards milestones for 2024, it is assumed that no progress of project implementation will be reached by that time, so the target equals 0.</t>
  </si>
  <si>
    <t xml:space="preserve"> Enterprises staff completing training for industrial transition (by type of skill: technical, management, green, other)</t>
  </si>
  <si>
    <t>The feasibility study procured by procuring organisation
(Perkančiosios organizacijos įsigyta galimybių studija)</t>
  </si>
  <si>
    <t>The feasibility study procured by procuring organisation</t>
  </si>
  <si>
    <t>Upon the procurement procedure is finished.</t>
  </si>
  <si>
    <t>Number of feasibility studies procured by procuring. The feasibility study is dedicated to explore the technologies, systems and infrastructures for affordable clean energy (e.g. CO2 capture and utilization, green hydrogen, etc.) that can be used by companies operating in by the transition to climate neutral economy mostly negative affected regions.</t>
  </si>
  <si>
    <t>Sustainable investments attracted to the rehabilitated land used for economic uses</t>
  </si>
  <si>
    <t>Sustainable investments attracted to the rehabilitated land used for economic uses
(Tvarios investicijos pritrauktos  į rekultivuotos žemės, kuriai suteikta parama, plotą)</t>
  </si>
  <si>
    <t>Attracted sustainable investments are understood as private sustainable investments of a investor (foreign investor (company) or local company) of a private legal entity established in the Republic of Lithuania that is located in an indutsrial area (industrial park and/or a free economic zone).
Sustainable investment must come from own resources or from external funds provided without any public support.
The investment is sustaiable when it meets the priciples of sustainable investments, defined in Art. 2 point 1 Regulation (EU) 2020/852.</t>
  </si>
  <si>
    <t>Upon completion and/or 5 years after the completion of the activity forthe establishment of an indutsrial area (industrial park and/or a free economic zone).</t>
  </si>
  <si>
    <t xml:space="preserve">Calculation of the indicator is based on  the sice of the area that will be rehabilitated for  economic uses, which is 36 ha in Akmenes r.
 While implementing the measure ‘SmartParkas LT" for the 2014-2020 funding period under Priority 1, it is estimated that an average investments per 1 ha of public area is 54.608,00 Eur/ha. The result of the indicator is:  (54.608,00 Eur/ha*36 ha)=1.965.888,00 Eur.
</t>
  </si>
  <si>
    <t xml:space="preserve">Calculation of the indicator is based on  the sice of the area that will be rehabilitated for  economic uses, which is 40 ha in Jonava r.
 While implementing the measure ‘SmartParkas LT" for the 2014-2020 funding period under Priority 1, it is estimated that an average investments per 1 ha of public area is 54.608,00 Eur/ha. The result of the indicator is:  (54.608,00 Eur/ha*40 ha)=2.184.320,00 Eur.
</t>
  </si>
  <si>
    <t xml:space="preserve">Calculation of the indicator is based on  the sice of the area that will be rehabilitated for  economic uses, which is 31,4 ha in Mažeikiai r.
 While implementing the measure ‘SmartParkas LT" for the 2014-2020 funding period under Priority 1, it is estimated that an average investments per 1 ha of public area is 54.608,00 Eur/ha. The result of the indicator is:  (54.608,00 Eur/ha*31,4 ha)=1.714.691,00 Eur.
</t>
  </si>
  <si>
    <t>Enterprises investing in skills development</t>
  </si>
  <si>
    <t>RCO02</t>
  </si>
  <si>
    <t>RCR02</t>
  </si>
  <si>
    <r>
      <rPr>
        <sz val="11"/>
        <rFont val="Calibri"/>
        <family val="2"/>
        <charset val="186"/>
        <scheme val="minor"/>
      </rPr>
      <t>RCR</t>
    </r>
    <r>
      <rPr>
        <sz val="11"/>
        <color theme="1"/>
        <rFont val="Calibri"/>
        <family val="2"/>
        <charset val="186"/>
        <scheme val="minor"/>
      </rPr>
      <t xml:space="preserve">29a
</t>
    </r>
  </si>
  <si>
    <t>RCO121a</t>
  </si>
  <si>
    <t>Specific output</t>
  </si>
  <si>
    <t>Specific result</t>
  </si>
  <si>
    <r>
      <rPr>
        <b/>
        <sz val="11"/>
        <rFont val="Calibri"/>
        <family val="2"/>
        <charset val="186"/>
        <scheme val="minor"/>
      </rPr>
      <t>023</t>
    </r>
    <r>
      <rPr>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</si>
  <si>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rPr>
        <b/>
        <sz val="11"/>
        <rFont val="Calibri"/>
        <family val="2"/>
        <charset val="186"/>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</si>
  <si>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r>
      <rPr>
        <b/>
        <sz val="11"/>
        <rFont val="Calibri"/>
        <family val="2"/>
        <charset val="186"/>
        <scheme val="minor"/>
      </rPr>
      <t>076</t>
    </r>
    <r>
      <rPr>
        <sz val="1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</si>
  <si>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t>RC002</t>
  </si>
  <si>
    <r>
      <rPr>
        <b/>
        <sz val="11"/>
        <rFont val="Calibri"/>
        <family val="2"/>
        <charset val="186"/>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t>
    </r>
  </si>
  <si>
    <r>
      <rPr>
        <b/>
        <sz val="11"/>
        <rFont val="Calibri"/>
        <family val="2"/>
        <charset val="186"/>
        <scheme val="minor"/>
      </rPr>
      <t>9.1.2.</t>
    </r>
    <r>
      <rPr>
        <sz val="11"/>
        <rFont val="Calibri"/>
        <family val="2"/>
        <scheme val="minor"/>
      </rPr>
      <t xml:space="preserve"> </t>
    </r>
    <r>
      <rPr>
        <b/>
        <sz val="11"/>
        <rFont val="Calibri"/>
        <family val="2"/>
        <charset val="186"/>
        <scheme val="minor"/>
      </rPr>
      <t>Transformation (decarbonisation) of industrial companies participating in EU ETL system:</t>
    </r>
    <r>
      <rPr>
        <sz val="11"/>
        <rFont val="Calibri"/>
        <family val="2"/>
        <scheme val="minor"/>
      </rPr>
      <t xml:space="preserve"> </t>
    </r>
    <r>
      <rPr>
        <i/>
        <sz val="11"/>
        <rFont val="Calibri"/>
        <family val="2"/>
        <charset val="186"/>
        <scheme val="minor"/>
      </rPr>
      <t>Prepare to deploy technologies, systems and infrastructures for affordable clean energy (feasibility study).</t>
    </r>
    <r>
      <rPr>
        <sz val="11"/>
        <rFont val="Calibri"/>
        <family val="2"/>
        <scheme val="minor"/>
      </rPr>
      <t xml:space="preserve">
(</t>
    </r>
    <r>
      <rPr>
        <b/>
        <sz val="11"/>
        <rFont val="Calibri"/>
        <family val="2"/>
        <charset val="186"/>
        <scheme val="minor"/>
      </rPr>
      <t xml:space="preserve">ES ATLPS dalyvaujančių pramonės įmonių transformacija (dekarbonizavimas): </t>
    </r>
    <r>
      <rPr>
        <i/>
        <sz val="11"/>
        <rFont val="Calibri"/>
        <family val="2"/>
        <charset val="186"/>
        <scheme val="minor"/>
      </rPr>
      <t>Pasiruošti diegti įperkamai švariai energijai skirtas technologijas, sistemas ir infrastruktūras (galimybių studija).</t>
    </r>
  </si>
  <si>
    <r>
      <t>9.1.1</t>
    </r>
    <r>
      <rPr>
        <b/>
        <sz val="11"/>
        <rFont val="Calibri"/>
        <family val="2"/>
        <charset val="186"/>
        <scheme val="minor"/>
      </rPr>
      <t xml:space="preserve"> Transformation (decarbonisation) of industrial companies participating in EU ETL system: </t>
    </r>
    <r>
      <rPr>
        <i/>
        <sz val="11"/>
        <rFont val="Calibri"/>
        <family val="2"/>
        <charset val="186"/>
        <scheme val="minor"/>
      </rPr>
      <t>Integration of electrolysis into the ammonia unit (30% H2 replacement) Phase I
(</t>
    </r>
    <r>
      <rPr>
        <b/>
        <sz val="11"/>
        <rFont val="Calibri"/>
        <family val="2"/>
        <charset val="186"/>
        <scheme val="minor"/>
      </rPr>
      <t>ES ATLPS dalyvaujančių pramonės įmonių transformacija (dekarbonizavimas)</t>
    </r>
    <r>
      <rPr>
        <sz val="11"/>
        <rFont val="Calibri"/>
        <family val="2"/>
        <scheme val="minor"/>
      </rPr>
      <t xml:space="preserve">: </t>
    </r>
    <r>
      <rPr>
        <i/>
        <sz val="11"/>
        <rFont val="Calibri"/>
        <family val="2"/>
        <charset val="186"/>
        <scheme val="minor"/>
      </rPr>
      <t>Elektrolizės integravimas į amoniako agregatą (30% H2 pakeitimas) I etapas)</t>
    </r>
  </si>
  <si>
    <t>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t>
  </si>
  <si>
    <r>
      <rPr>
        <b/>
        <sz val="11"/>
        <rFont val="Calibri"/>
        <family val="2"/>
        <charset val="186"/>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</si>
  <si>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t>hectares</t>
  </si>
  <si>
    <t>Share of companies participating in the EU ETL system potentially deploying technologies, systems and infrastructures for affordable clean energy out of all companies participating in the EU ETL system.</t>
  </si>
  <si>
    <t>Number of participants from enterprises who complete training/ activity for skills development for industrial transition and entrepreneurship. The types of skills include the following categories:
- Technical skills: skills required for problem solving, design, operation, rethinking and maintenance of machinery or technological structures, IT professional skills;
- Management skills: skills relating to business planning, complying with regulations and quality control, human resources planning, and allocation of resources;
- Entrepreneurial skills: specific skills for start-up companies such as risk acceptance/ management, strategic thinking and confidence, the ability to make personal networks, and the ability to deal with challenges and requirements of different nature;
- Green skills: specific skills to modify products, services or operations due to climate change adjustments, environmental protection, circular economy, resource efficiency and requirements or regulations;
- Other skills: skills other than the four types described above.
A person who has completed training - a person who, after participating in activities (training), applies the acquired knowledge at work.
(OECD 2013 in references)</t>
  </si>
  <si>
    <t>The 2029 target for RCO121a equals the sum of the 2029 targets for RCO121a and is 1.
As regards milestones for 2024, it is assumed that the contract with the company will be signed after 2024, thus the milestone for 2024 as well as the final target will be 0.</t>
  </si>
  <si>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</si>
  <si>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Taking into acount the potential of currently operating and newly developed indutsrial areas in 2021-2026 in Akmenės region municipality, it is planned to further develop 36 ha of industrial area, one of which is located in Venta, in Akmenes r. 
As regards milestones for 2024, it is assumed that the contract with the municipality will be signed after 2024, thus the milestone for 2024 as well as the final target will be 0.</t>
  </si>
  <si>
    <t>There is no economic zone developed in Jonava r., but the plan is prepared to create favourable environment to attract investments and to set up industrial zone of 40 ha in Jonava r. according to Strategic Development Plan up to 2027 of Jonava district municipality.
As regards milestones for 2024, it is assumed that the contract with the municipality will be signed after 2024, thus the milestone for 2024 as well as the final target will be 0.</t>
  </si>
  <si>
    <t>There is no economic zone developed in Mažeikiai r., but the plan is prepared to create favourable environment to attract investments and to set up industrial zone of 31,4 ha in Mažeikiai r. according to 2021-2030 Strategic Development Plan of Mažeikiai district municipality.
As regards milestones for 2024, it is assumed that the contract with the municipality will be signed after 2024, thus the milestone for 2024 as well as the final target will be 0.</t>
  </si>
  <si>
    <r>
      <rPr>
        <b/>
        <sz val="11"/>
        <rFont val="Calibri"/>
        <family val="2"/>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</si>
  <si>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r>
      <rPr>
        <b/>
        <sz val="11"/>
        <rFont val="Calibri"/>
        <family val="2"/>
        <scheme val="minor"/>
      </rPr>
      <t>076</t>
    </r>
    <r>
      <rPr>
        <sz val="1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</si>
  <si>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</si>
  <si>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Upon completion of output in the supported project</t>
  </si>
  <si>
    <t>Rule 1: Remove double counting at the level of the specific objective.</t>
  </si>
  <si>
    <t>At latest one year after the completion of the project.</t>
  </si>
  <si>
    <t>Surface area of business infrastructure for SMEs supported
(Verslo infrastruktūros, kuriai suteikta parama, plotas)</t>
  </si>
  <si>
    <t>Surface area of business for SMEs infrastructure supported</t>
  </si>
  <si>
    <t>The area of business infrastructure for SMEs used for economic  use</t>
  </si>
  <si>
    <t>Surface area of business infrastruture  for SMEs which is supported by the project.</t>
  </si>
  <si>
    <t>Surface area of land  which is made available for creating business infrastructure for SMEs.</t>
  </si>
  <si>
    <t>Surface area of business infrastructure for SMEs supported
(Verslo infrastruktūros MVĮ, kuriai suteikta parama, plotas)</t>
  </si>
  <si>
    <t>The area of business infrastructure for SMEs used for  sustainable economic  uses (Verslo infrastruktūros MVĮ plotas, naudojamas tvariai ekonominei  veiklai)</t>
  </si>
  <si>
    <r>
      <t xml:space="preserve">9.1.3. </t>
    </r>
    <r>
      <rPr>
        <b/>
        <sz val="11"/>
        <rFont val="Calibri"/>
        <family val="2"/>
        <charset val="186"/>
        <scheme val="minor"/>
      </rPr>
      <t>Implementation of alternative fuel in industrial enterprises operating in Kaunas, Šiauliai, Telšiai counties</t>
    </r>
    <r>
      <rPr>
        <sz val="11"/>
        <rFont val="Calibri"/>
        <family val="2"/>
        <scheme val="minor"/>
      </rPr>
      <t xml:space="preserve">. 
</t>
    </r>
    <r>
      <rPr>
        <b/>
        <sz val="11"/>
        <rFont val="Calibri"/>
        <family val="2"/>
        <charset val="186"/>
        <scheme val="minor"/>
      </rPr>
      <t>(Alternatyvaus kuro diegimas pramonės įmonėse Kauno, Šiaulių, Telšių aps.)</t>
    </r>
  </si>
  <si>
    <r>
      <t>9.1.4.</t>
    </r>
    <r>
      <rPr>
        <b/>
        <sz val="11"/>
        <rFont val="Calibri"/>
        <family val="2"/>
        <charset val="186"/>
        <scheme val="minor"/>
      </rPr>
      <t xml:space="preserve"> </t>
    </r>
    <r>
      <rPr>
        <i/>
        <sz val="11"/>
        <rFont val="Calibri"/>
        <family val="2"/>
        <charset val="186"/>
        <scheme val="minor"/>
      </rPr>
      <t>Creating alternative green and sustainable jobs:</t>
    </r>
    <r>
      <rPr>
        <sz val="11"/>
        <rFont val="Calibri"/>
        <family val="2"/>
        <scheme val="minor"/>
      </rPr>
      <t xml:space="preserve"> </t>
    </r>
    <r>
      <rPr>
        <b/>
        <sz val="11"/>
        <rFont val="Calibri"/>
        <family val="2"/>
        <charset val="186"/>
        <scheme val="minor"/>
      </rPr>
      <t>Improving the conditions and local ecosystem for foreign and local investors (industrial zones)</t>
    </r>
    <r>
      <rPr>
        <sz val="11"/>
        <rFont val="Calibri"/>
        <family val="2"/>
        <scheme val="minor"/>
      </rPr>
      <t xml:space="preserve">. </t>
    </r>
    <r>
      <rPr>
        <i/>
        <sz val="11"/>
        <rFont val="Calibri"/>
        <family val="2"/>
        <charset val="186"/>
        <scheme val="minor"/>
      </rPr>
      <t>Akmenės region municipalit</t>
    </r>
    <r>
      <rPr>
        <sz val="11"/>
        <rFont val="Calibri"/>
        <family val="2"/>
        <scheme val="minor"/>
      </rPr>
      <t xml:space="preserve">y.
(Kurti alternatyvias žalias ir tvarias darbo vietas: </t>
    </r>
    <r>
      <rPr>
        <b/>
        <sz val="11"/>
        <rFont val="Calibri"/>
        <family val="2"/>
        <charset val="186"/>
        <scheme val="minor"/>
      </rPr>
      <t>Sąlygų ir vietos ekosistemos užsienio ir vietos investuotojams pagerinimas (pramoninės zonos).</t>
    </r>
    <r>
      <rPr>
        <sz val="11"/>
        <rFont val="Calibri"/>
        <family val="2"/>
        <scheme val="minor"/>
      </rPr>
      <t xml:space="preserve"> </t>
    </r>
    <r>
      <rPr>
        <i/>
        <sz val="11"/>
        <rFont val="Calibri"/>
        <family val="2"/>
        <charset val="186"/>
        <scheme val="minor"/>
      </rPr>
      <t>Akmenės raj. sav.)</t>
    </r>
  </si>
  <si>
    <r>
      <t xml:space="preserve">9.1.5. </t>
    </r>
    <r>
      <rPr>
        <i/>
        <sz val="11"/>
        <rFont val="Calibri"/>
        <family val="2"/>
        <charset val="186"/>
        <scheme val="minor"/>
      </rPr>
      <t>Creating alternative green and sustainable jobs</t>
    </r>
    <r>
      <rPr>
        <sz val="11"/>
        <rFont val="Calibri"/>
        <family val="2"/>
        <scheme val="minor"/>
      </rPr>
      <t xml:space="preserve">: </t>
    </r>
    <r>
      <rPr>
        <b/>
        <sz val="11"/>
        <rFont val="Calibri"/>
        <family val="2"/>
        <charset val="186"/>
        <scheme val="minor"/>
      </rPr>
      <t>Improving the conditions and local ecosystem for foreign and local investors (industrial zones)</t>
    </r>
    <r>
      <rPr>
        <sz val="11"/>
        <rFont val="Calibri"/>
        <family val="2"/>
        <scheme val="minor"/>
      </rPr>
      <t xml:space="preserve">. </t>
    </r>
    <r>
      <rPr>
        <i/>
        <sz val="11"/>
        <rFont val="Calibri"/>
        <family val="2"/>
        <charset val="186"/>
        <scheme val="minor"/>
      </rPr>
      <t>Jonava region municipality</t>
    </r>
    <r>
      <rPr>
        <sz val="11"/>
        <rFont val="Calibri"/>
        <family val="2"/>
        <scheme val="minor"/>
      </rPr>
      <t xml:space="preserve">.
(Kurti alternatyvias žalias ir tvarias darbo vietas: </t>
    </r>
    <r>
      <rPr>
        <b/>
        <sz val="11"/>
        <rFont val="Calibri"/>
        <family val="2"/>
        <charset val="186"/>
        <scheme val="minor"/>
      </rPr>
      <t>Sąlygų ir vietos ekosistemos užsienio ir vietos investuotojams pagerinimas (pramoninės zonos).</t>
    </r>
    <r>
      <rPr>
        <sz val="11"/>
        <rFont val="Calibri"/>
        <family val="2"/>
        <scheme val="minor"/>
      </rPr>
      <t xml:space="preserve">
</t>
    </r>
    <r>
      <rPr>
        <i/>
        <sz val="11"/>
        <rFont val="Calibri"/>
        <family val="2"/>
        <charset val="186"/>
        <scheme val="minor"/>
      </rPr>
      <t>Jonavos raj. sav.)</t>
    </r>
  </si>
  <si>
    <r>
      <t xml:space="preserve">9.1.6. </t>
    </r>
    <r>
      <rPr>
        <i/>
        <sz val="11"/>
        <rFont val="Calibri"/>
        <family val="2"/>
        <charset val="186"/>
        <scheme val="minor"/>
      </rPr>
      <t>Creating alternative green and sustainable jobs:</t>
    </r>
    <r>
      <rPr>
        <sz val="11"/>
        <rFont val="Calibri"/>
        <family val="2"/>
        <scheme val="minor"/>
      </rPr>
      <t xml:space="preserve"> </t>
    </r>
    <r>
      <rPr>
        <b/>
        <sz val="11"/>
        <rFont val="Calibri"/>
        <family val="2"/>
        <charset val="186"/>
        <scheme val="minor"/>
      </rPr>
      <t>Improving the conditions and local ecosystem for foreign and local investors (industrial zones)</t>
    </r>
    <r>
      <rPr>
        <sz val="11"/>
        <rFont val="Calibri"/>
        <family val="2"/>
        <scheme val="minor"/>
      </rPr>
      <t xml:space="preserve">. </t>
    </r>
    <r>
      <rPr>
        <i/>
        <sz val="11"/>
        <rFont val="Calibri"/>
        <family val="2"/>
        <charset val="186"/>
        <scheme val="minor"/>
      </rPr>
      <t>Mažeikiai region municipality.</t>
    </r>
    <r>
      <rPr>
        <sz val="11"/>
        <rFont val="Calibri"/>
        <family val="2"/>
        <scheme val="minor"/>
      </rPr>
      <t xml:space="preserve">
(Kurti alternatyvias žalias ir tvarias darbo vietas: </t>
    </r>
    <r>
      <rPr>
        <b/>
        <sz val="11"/>
        <rFont val="Calibri"/>
        <family val="2"/>
        <charset val="186"/>
        <scheme val="minor"/>
      </rPr>
      <t>Sąlygų ir vietos ekosistemos užsienio ir vietos investuotojams pagerinimas (pramoninės zonos).</t>
    </r>
    <r>
      <rPr>
        <sz val="11"/>
        <rFont val="Calibri"/>
        <family val="2"/>
        <scheme val="minor"/>
      </rPr>
      <t xml:space="preserve">
</t>
    </r>
    <r>
      <rPr>
        <i/>
        <sz val="11"/>
        <rFont val="Calibri"/>
        <family val="2"/>
        <charset val="186"/>
        <scheme val="minor"/>
      </rPr>
      <t>Mažeikių raj. sav.)</t>
    </r>
  </si>
  <si>
    <t>Calculation of the indicator is based on the experience of 2014-2020 and state aid rules and the sum, used for calculation of the indicator is 272.355.556,00 EUR=122.560.000,00 (EU amount) / 0,45 (average of possible funding intensity according to the state aid rules). The 2029 target for RCR02 (private investment) is 55% private funding according to  state aid rules funding intensity level (EU-45%; national-55%).
Private investments of enterprises supported by grants support is: 272.355.556,00 EUR*0,55 (private funding)=149.795.556,00 EUR.</t>
  </si>
  <si>
    <r>
      <t xml:space="preserve">Calculation of indicator is based according to the experience of 2014-2020 and the intensity level according to the State Aid rules (EU-65%, national-35%) and it is </t>
    </r>
    <r>
      <rPr>
        <strike/>
        <sz val="11"/>
        <rFont val="Calibri"/>
        <family val="2"/>
        <scheme val="minor"/>
      </rPr>
      <t xml:space="preserve"> </t>
    </r>
    <r>
      <rPr>
        <sz val="11"/>
        <rFont val="Calibri"/>
        <family val="2"/>
        <scheme val="minor"/>
      </rPr>
      <t xml:space="preserve">61.395.271,00 EUR (39.906.926,00/0,65).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( 61.395.271,00/319.819,18)*0,85=163 enterprises. As regards milestines for 2024, it is assumed thet the progress of the action, according to the experience of 2014-2020, would amount to 5% of the final targets set based on the allocation for 2021-2027: 5%*163=8 companies.
</t>
    </r>
  </si>
  <si>
    <t xml:space="preserve">Calculation of indicator is based according to the experience of 2014-2020 and the intensity level according to the State Aid rules (EU-65%, national-35%) and it is 61.395.271,00 EUR (39.906.926,00/0,65).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( 61.395.271,00 EUR/263.460 EUR)*0,85= 198 jobs  (annual FTEs). </t>
  </si>
  <si>
    <r>
      <t xml:space="preserve">Calculation of indicator is based according to the experience of 2014-2020 and the intensity level accorindg to the State Aid rules (EU-50%, national-50%) and it is </t>
    </r>
    <r>
      <rPr>
        <strike/>
        <sz val="11"/>
        <rFont val="Calibri"/>
        <family val="2"/>
        <scheme val="minor"/>
      </rPr>
      <t xml:space="preserve"> </t>
    </r>
    <r>
      <rPr>
        <sz val="11"/>
        <rFont val="Calibri"/>
        <family val="2"/>
        <scheme val="minor"/>
      </rPr>
      <t>4.200.730,00 EUR(2.100.365/0,5).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(4.200.730,00/319.819,18)*0,85=</t>
    </r>
    <r>
      <rPr>
        <strike/>
        <sz val="11"/>
        <rFont val="Calibri"/>
        <family val="2"/>
        <scheme val="minor"/>
      </rPr>
      <t xml:space="preserve"> </t>
    </r>
    <r>
      <rPr>
        <sz val="11"/>
        <rFont val="Calibri"/>
        <family val="2"/>
        <scheme val="minor"/>
      </rPr>
      <t xml:space="preserve">11 enterprises. As regards milestines for 2024, it is assumed thet the progress of the action, according to the experience of 2014-2020, would amount to 5% of the final targets set based on the allocation for 2021-2027: 5%*11 = 1 companies.
</t>
    </r>
  </si>
  <si>
    <r>
      <t>The 2029 target for RCO01 equals the 2029 target for RCO02. As regards milestones for 2024, it is assumed that progress of the action, according to the experience of 2014-2020, would amount to 5% of the final targets set based on the allocation for 2021-2027:5%*11</t>
    </r>
    <r>
      <rPr>
        <strike/>
        <sz val="11"/>
        <rFont val="Calibri"/>
        <family val="2"/>
        <scheme val="minor"/>
      </rPr>
      <t xml:space="preserve"> </t>
    </r>
    <r>
      <rPr>
        <sz val="11"/>
        <rFont val="Calibri"/>
        <family val="2"/>
        <scheme val="minor"/>
      </rPr>
      <t>=1 companies.).</t>
    </r>
  </si>
  <si>
    <t>Calculation of the indicator is based on  the experience of 2014-2020 and the intensity level accorindg to the State Aid rules (EU-50%, national-50%) and it is  4.200.730,00 EUR(2.100.365/0,5). The 2029 target for RCR02 (private investment) is 15% private funding according to  the State Aid rules (EU-50%, national-50%).
Private investments of enterprises supported by grants support is: 4.200.730,00 EUR * 0,5 (private funding)= 2.100.365,00 EUR.</t>
  </si>
  <si>
    <r>
      <t xml:space="preserve">Calculation of indicator is based according to the experience of 2014-2020 and the intensity level accorindg to the State Aid rules (EU-50%, national-50%) and it is </t>
    </r>
    <r>
      <rPr>
        <strike/>
        <sz val="11"/>
        <rFont val="Calibri"/>
        <family val="2"/>
        <scheme val="minor"/>
      </rPr>
      <t xml:space="preserve"> </t>
    </r>
    <r>
      <rPr>
        <sz val="11"/>
        <rFont val="Calibri"/>
        <family val="2"/>
        <scheme val="minor"/>
      </rPr>
      <t xml:space="preserve">4.200.730,00 EUR(2.100.365/0,5).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4.200.730,00 EUR/263.460 EUR)*0,85= 14 jobs  (annual FTEs). </t>
    </r>
  </si>
  <si>
    <t xml:space="preserve">Calculation of the indicator is based on  the experience of 2014-2020 and the intensity level accorindg to the State Aid rules (EU-65%, national-35%) and it is 26.892.308,00 Eur (17.480.000,00/0,65).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(26.892.308,00/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</si>
  <si>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26.892.308,00 Eur (17.480.00,00/0,65). The 2029 target for RCR02 (private investment) is 35% private funding according to  the State Aid rules (EU-65%, national-35%).
Private investments of enterprises supported by grants support is: 26.892.308,00 EUR* 0,35 (private funding)=9.412.308,0 EUR.</t>
  </si>
  <si>
    <t xml:space="preserve">Calculation of the indicator is based on  the experience of 2014-2020 and the intensity level accorindg to the State Aid rules (EU-65%, national-35%) and it is 26.892.308,00 Eur (17.480.00,00/0,65).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(26.892.308,00 EUR/187.567,5 EUR)*0,85=122 jobs  (annual FTEs). </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</si>
  <si>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(29.723.077,00/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</si>
  <si>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29.723.077,00 Eur (19.320.000,00/0,65).  The 2029 target for RCR02 (private investment) is 35% private funding according to  the State Aid rules (EU-65%, national-35%).
Private investments of enterprises supported by grants support is:  29.723.077,00 EUR* 0,35 (private funding)=10.403.077,00 EUR.</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</si>
  <si>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(annual FTE) it will cost 187.567,5 Eur.
Also the result is reduced 15 % because of implementation risk (according to the experience of 2014-2020 value of discontinued projects is 15% of the value of completed projects): (29.723.077,00  EUR/187.567,5 EUR)*0,85=135 jobs (annual FTEs). </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</si>
  <si>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(38.215.385,00/ 7.471.006,59)*0,85=4.
As regards milestones for 2024, it is assumed that no progress of project implementation will be reached by that time, so the target equals 0.
</t>
  </si>
  <si>
    <t>Calculation of the indicator is based on  the experience of 2014-2020 and the intensity level accorindg to the State Aid rules(EU-65%, national-35%) and it is  38.215.385,00 Eur (24.840.000,00/0,65). The 2029 target for RCR02 (private investment) is 35% private funding according to  the State Aid rules (EU-65%, national-35%).
Private investments of enterprises supported by grants support is:  38.215.385,00 EUR* 0,35 (private funding)=13.375.385,00 EUR.</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</si>
  <si>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(38.215.385,00 EUR/187.567,5 EUR)*0,85=173 jobs  (annual FTEs). </t>
  </si>
  <si>
    <r>
      <rPr>
        <b/>
        <sz val="11"/>
        <rFont val="Calibri"/>
        <family val="2"/>
        <scheme val="minor"/>
      </rPr>
      <t xml:space="preserve">020 </t>
    </r>
    <r>
      <rPr>
        <sz val="11"/>
        <rFont val="Calibri"/>
        <family val="2"/>
        <scheme val="minor"/>
      </rPr>
      <t>Business infrastructure for SMEs (including industrial parks and sites) 
(MVĮ skirta verslo infrastruktūra (įskaitant pramonės parkus ir zonas))</t>
    </r>
  </si>
  <si>
    <t>The 2029 target for RCO01 equals the 2029 target for RCO02. As regards milestones for 2024, it is assumed that progress of the action, according to the experience of 2014-2020, would amount to 5% of the final targets set based on the allocation for 2021-2027:5% * 163=8 companies).</t>
  </si>
  <si>
    <r>
      <t xml:space="preserve">Calculation of the indicator is based on  the experience of 2014-2020 and according to the State Aid rules (EU-65%, national-35%) and it is </t>
    </r>
    <r>
      <rPr>
        <strike/>
        <sz val="11"/>
        <rFont val="Calibri"/>
        <family val="2"/>
        <scheme val="minor"/>
      </rPr>
      <t xml:space="preserve"> </t>
    </r>
    <r>
      <rPr>
        <sz val="11"/>
        <rFont val="Calibri"/>
        <family val="2"/>
        <scheme val="minor"/>
      </rPr>
      <t>61.395.271,00 EUR (39.906.926,00/0,65).  The 2029 target for RCR02 (private investment) is 35% private funding according to  the State Aid rules funding intensity level ( (EU-65%, national-35%).
Private investments of enterprises supported by grants support is: 61.395.271,00 EUR* 0,35 (private funding)= 21.488.345,00 EUR.</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</si>
  <si>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(1.788.235,00 EUR/32 934 EUR)*0,85=46 enterprises.  
As regards milestones for 2024, it is assumed that progress of the action, according to the forecast made in 2022 March-May (data from planned calls for proposals and payments)  will be </t>
    </r>
    <r>
      <rPr>
        <sz val="11"/>
        <rFont val="Calibri"/>
        <family val="2"/>
        <charset val="186"/>
        <scheme val="minor"/>
      </rPr>
      <t xml:space="preserve">0 </t>
    </r>
    <r>
      <rPr>
        <sz val="11"/>
        <rFont val="Calibri"/>
        <family val="2"/>
        <scheme val="minor"/>
      </rPr>
      <t xml:space="preserve">due to delays in signing contracts and could be measured after  the end of the project activities.
</t>
    </r>
  </si>
  <si>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(1.976.471,00 EUR/ 32.934 EUR)*0,85=51 enterprises.  </t>
    </r>
    <r>
      <rPr>
        <sz val="11"/>
        <rFont val="Calibri"/>
        <family val="2"/>
        <scheme val="minor"/>
      </rPr>
      <t xml:space="preserve">
As regards milestones for 2024, it is assumed that progress of the action, according to the forecast made in 2022 March-May (data from planned calls for proposals and payments)  will be</t>
    </r>
    <r>
      <rPr>
        <sz val="11"/>
        <color rgb="FFFF0000"/>
        <rFont val="Calibri"/>
        <family val="2"/>
        <charset val="186"/>
        <scheme val="minor"/>
      </rPr>
      <t xml:space="preserve"> </t>
    </r>
    <r>
      <rPr>
        <sz val="11"/>
        <rFont val="Calibri"/>
        <family val="2"/>
        <charset val="186"/>
        <scheme val="minor"/>
      </rPr>
      <t>0</t>
    </r>
    <r>
      <rPr>
        <sz val="11"/>
        <color rgb="FFFF0000"/>
        <rFont val="Calibri"/>
        <family val="2"/>
        <charset val="186"/>
        <scheme val="minor"/>
      </rPr>
      <t xml:space="preserve"> </t>
    </r>
    <r>
      <rPr>
        <sz val="11"/>
        <rFont val="Calibri"/>
        <family val="2"/>
        <scheme val="minor"/>
      </rPr>
      <t>due to delays in signing contracts and could be measured after  the end of the project activities.</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</si>
  <si>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( 2.541.176,00 EUR/32 934 EUR)*0,85=66 enterprises.</t>
    </r>
    <r>
      <rPr>
        <sz val="11"/>
        <color rgb="FFFF0000"/>
        <rFont val="Calibri"/>
        <family val="2"/>
        <charset val="186"/>
        <scheme val="minor"/>
      </rPr>
      <t xml:space="preserve">
</t>
    </r>
    <r>
      <rPr>
        <sz val="11"/>
        <rFont val="Calibri"/>
        <family val="2"/>
        <scheme val="minor"/>
      </rPr>
      <t>As regards milestones for 2024, it is assumed that progress of the action, according to the forecast made in 2022 March-May (data from planned calls for proposals and payments)  will be 0 due to delays in signing contracts and could be measured after  the end of the project activities.</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</si>
  <si>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 Taking all this into acount there 19 employees, who had completed trainings from one enterprise. As it is planned that 66 enterprises will invest in skills development (output indicator), thus there will be  1066 (19*66*85%) employees, who will complete trainings under the measure in Telšiai region.
85% is the succes rate in completing trainings last period.</t>
    </r>
    <r>
      <rPr>
        <strike/>
        <sz val="11"/>
        <rFont val="Calibri"/>
        <family val="2"/>
        <scheme val="minor"/>
      </rPr>
      <t xml:space="preserve">
</t>
    </r>
    <r>
      <rPr>
        <sz val="11"/>
        <rFont val="Calibri"/>
        <family val="2"/>
        <scheme val="minor"/>
      </rPr>
      <t>As there were no participants under the ‘Human Rezources Invest LT+’ measure in Telšiai region, the baseline is 0.</t>
    </r>
    <r>
      <rPr>
        <strike/>
        <sz val="11"/>
        <rFont val="Calibri"/>
        <family val="2"/>
        <scheme val="minor"/>
      </rPr>
      <t xml:space="preserve">
</t>
    </r>
  </si>
  <si>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Kaunas region- 1162. Taking all this into acount there 19 employees, who had completed trainings from one enterprise. As it is planned that 51 enterprises will invest in skills development (output indicator), thus there will be  824 (19*51*85%) employees, who will complete trainings under the measure in Kaunas region.
85% is the succes rate in completing trainings last period.
</t>
    </r>
    <r>
      <rPr>
        <strike/>
        <sz val="11"/>
        <rFont val="Calibri"/>
        <family val="2"/>
        <charset val="186"/>
        <scheme val="minor"/>
      </rPr>
      <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</si>
  <si>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Šiauliai region - 287. Taking all this into acount there 19 employees, who had completed trainings from one enterprise. As it is planned that 46 enterprises will invest in skills development (output indicator), thus there will be  743 (19*46*85%) employees, who will complete trainings under the measure in Šiauliai region.
85% is the succes rate in completing trainings last period.
</t>
    </r>
    <r>
      <rPr>
        <strike/>
        <sz val="11"/>
        <rFont val="Calibri"/>
        <family val="2"/>
        <scheme val="minor"/>
      </rPr>
      <t xml:space="preserve">
</t>
    </r>
  </si>
  <si>
    <t>Calculation of the indicator is based on  the experience of 2014-2020 and the State aid rules (EU-50%; national-50%) and it is 180.000,00 EUR (90.000,00/0,5).
Eventhough this activity is very specific and it is difficult to show correlation between output and result indicator as the activity is dedicated to one company specifically, the presumption on the number of employees trained is made taking into acount the amount of money dedicated to the employees trainings last period. While implementing the ‘Human Rezources Invest LT+’ measure for the 2014-2020 funding period under Priority 9, it is estimated that on average training per employee in the mid-west region of Lithuania costs about EUR 1.768. The result is reduced 15 % because of implementation risk (according to the experience of 2014-2020 value of discontinued projects is 15% of the value of completed projects):  (180.000,00 EUR/1.768 EUR)*0,85=87participants.
As there were no participants under the ‘Human Rezources Invest LT+’ measure, the baseline is 0.</t>
  </si>
  <si>
    <t xml:space="preserve">
The 2029 target for RCO01 equals the 2029 target for RCO02. As regards milestones for 2024, it is assumed that progress of the action will be reached at the moment the project contract will be signed. It equals the 2024 target for RCO02.</t>
  </si>
  <si>
    <t xml:space="preserve">
The 2029 target for RCO01 equals the 2029 target for RCO02. As regards milestones for 2024,  it is assumed that progress of the action will be reached at the moment the project contract will be signed. It equals the 2024 target for RCO02.</t>
  </si>
  <si>
    <t xml:space="preserve">Calculation of indicator is based according to the expierence of 2014-2020 and the intensity level of the state aid scheme No. SA.107620 (2023/N), under which the measure is implemented, (EU-85%, national-15%) and it is 2.471.018,00 EUR (2.100.365,00/0,85).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2.471.018,00 EUR/263.460 EUR)*0,85= 8 jobs  (annual FTEs). </t>
  </si>
  <si>
    <t>Calculation of indicator is based according to the expierence of 2014-2020 and the intensity level of the state aid scheme No. SA.107620 (2023/N), under which the measure is implemented, (EU-85%, national-15%) and it is 2.471.018,00 EUR (2.100.365,00/0,85). The 2029 target for RCR02 (private investment) is 15% private funding according to  state aid scheme No. SA.107620 (2023/N) funding intensity level ( (EU-85%, national-15%).
Private investments of enterprises supported by grants support is: 2.471.018,00 EUR* 0,15 (private funding)= 370.653,00 EUR.</t>
  </si>
  <si>
    <t xml:space="preserve">
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</si>
  <si>
    <t>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(35.532.400,00/ 7.471.006,59)*0,85=4.
As regards milestones for 2024, it is assumed that no progress of project implementation will be reached by that time, so the target equals 0.</t>
  </si>
  <si>
    <t xml:space="preserve">
Calculation of the indicator is based on  the experience of 2014-2020 and the intensity level accorindg to the State Aid rules (EU-75%, national-25%) and it is 35.532.400,00 Eur (26.649.300,00/0,75). The 2029 target for RCR02 (private investment) is 25% private funding according to  the State Aid rules (EU-75%, national-25%).
Private investments of enterprises supported by grants support is: 35.532.400,00 EUR* 0,25 (private funding)=8.883.100,00 EUR.</t>
  </si>
  <si>
    <t>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(37.985.733,00/ 7.471.006,59)*0,85=4.
As regards milestones for 2024, it is assumed that no progress of project implementation will be reached by that time, so the target equals 0.</t>
  </si>
  <si>
    <t xml:space="preserve">
Calculation of the indicator is based on  the experience of 2014-2020 and the intensity level accorindg to the State Aid rules (EU-75%, national-25%) and it is 37.985.733,00 Eur (28.489.300,00/0,75). The 2029 target for RCR02 (private investment) is 25% private funding according to  the State Aid rules (EU-75%, national-25%).
Private investments of enterprises supported by grants support is:  37.985.733,00 EUR* 0,25 (private funding)=9.496.433,00 EUR.</t>
  </si>
  <si>
    <t>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</si>
  <si>
    <t>075</t>
  </si>
  <si>
    <t>023</t>
  </si>
  <si>
    <t>029</t>
  </si>
  <si>
    <t>076</t>
  </si>
  <si>
    <t>020</t>
  </si>
  <si>
    <r>
      <t>Calculation of indicator is basedaccording to the expierence of 2014-2020 and the intensity level of the state aid scheme No. SA.107620 (2023/N), under which the measure is implemented, (EU-85%, national-15%) and it is 10.991.544,00 EUR (9.342.812,00/0,85). The 2029 target for RCO02 is based on the assumption of 500.000,00 Eur average project value per enterprise (in terms of the state aid scheme No. SA.107620 (2023/N) and the results of the call)</t>
    </r>
    <r>
      <rPr>
        <b/>
        <sz val="11"/>
        <rFont val="Calibri"/>
        <family val="2"/>
        <scheme val="minor"/>
      </rPr>
      <t>.</t>
    </r>
    <r>
      <rPr>
        <sz val="11"/>
        <rFont val="Calibri"/>
        <family val="2"/>
        <scheme val="minor"/>
      </rPr>
      <t xml:space="preserve"> Also the result is reduced 15 % because of implementation risk (according to the experience of 2014-2020 value of discontinued projects is 15% of the value of completed projects): ( 10.991.544,00/500.000,00)*0,85=19 enterprises. As regards milestines for 2024, it is assumed thet the progress of the action would amount to 19 companies as the target will be reached at the moment the project contract will be signed.</t>
    </r>
  </si>
  <si>
    <t>Calculation of the indicator is based on  the experience of 2014-2020 and the intensity level of the state aid scheme No. SA.107620 (2023/N) (EU-85%, national-15%) and it is  10.991.544,00 EUR (9.342.812,00/0,85).  The 2029 target for RCR02 (private investment) is 15% private funding according to  state aid scheme No. SA.107620 (2023/N) funding intensity level ( (EU-85%, national-15%).
Private investments of enterprises supported by grants support is: 10.991.544,00 EUR* 0,15 (private funding)= 1.648.732,00 EUR.</t>
  </si>
  <si>
    <t xml:space="preserve">Calculation of the indicator is based on  the experience of 2014-2020 and the intensity level of the state aid scheme No. SA.107620 (2023/N) (EU-85%, national-15%) and it is  10.991.544,00 EUR (9.342.812,00/0,85).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(10.991.544,00 EUR/263.460 EUR)*0,85= 35 jobs  (annual FTEs). </t>
  </si>
  <si>
    <t>Calculation of indicator is based according to the expierence of 2014-2020 and the intensity level of the state aid scheme No. SA.107620 (2023/N), under which the measure is implemented, (EU-85%, national-15%) and it is 2.471.018,00 EUR (2.100.365,00/0,85).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( 2.471.018,00/500.000,00)*0,85=4 enterprises. As regards milestines for 2024, it is assumed thet the progress of the action would amount to 4 companies as the target will be reached at the moment the project contract will be signed.</t>
  </si>
  <si>
    <t>Calculation of the indicator is based on  the experience of 2014-2020 and the intensity level accorindg to the State Aid rules (EU-75%, national-25%) and it is 49.420.685,00 Eur (37.065.514,00/0,75).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(49.420.685,00/ 7.471.006,59)*0,85=6.
As regards milestones for 2024, it is assumed that no progress of project implementation will be reached by that time, so the target equals 0.</t>
  </si>
  <si>
    <t>Calculation of the indicator is based on  the experience of 2014-2020 and the intensity level accorindg to the State Aid rules (EU-75%, national-25%) and it is 49.420.685,00 Eur (37.065.514,00/0,75).
The 2029 target for RCR02 (private investment) is 25% private funding according to  the State Aid rules (EU-75%, national-25%).
Private investments of enterprises supported by grants support is:  49.420.685,00 EUR* 0,25 (private funding)=12.355.171,00 EUR.</t>
  </si>
  <si>
    <t xml:space="preserve">Calculation of the indicator is based on  the experience of 2014-2020 and the intensity level accorindg to the State Aid rules (EU-75%, national-25%) and it is 49.420.685,00 Eur (37.065.514,00/0,75).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(49.420.685,00 EUR/263.460,00 EUR)*0,85=159 jobs  (annual FTEs). 
Also the result is reduced 15 % because of implementation risk (according to the experience of 2014-2020 value of discontinued projects is 15% of the value of completed projects): (49.420.684,00 EUR/263.460,00 EUR)*0,85=159 jobs  (annual FTEs). </t>
  </si>
  <si>
    <t>General comments</t>
  </si>
  <si>
    <t>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98=115*0,85.
The baseline value 0.</t>
  </si>
  <si>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(35.532.400,00 EUR/263.460,00 EUR)*0,85=115 jobs  (annual FTEs). </t>
  </si>
  <si>
    <t>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105=123*0,85.
The baseline value 0.</t>
  </si>
  <si>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(37.985.733,00 EUR/263.460,00 EUR)*0,85=123 jobs  (annual FTEs). </t>
  </si>
  <si>
    <t>Calculation of the indicator is based on the assumption which is set up in the project selection criteria: "Priority will be given to those projects where the applicant will create at least 21 sustainable jobs directly related to the investment project and maintain these jobs for at least 3 years after the end of the project implementation". Taking into acount that there should be at least 21 employees, who had completed trainings from one enterprise. As it is planned that 6 enterprises will invest in skills development (output indicator), thus there will be  107 (21*6*85%) employees, who will complete trainings under the measure in Kaunas region.
85% is the succes rate in completing trainings last period.</t>
  </si>
  <si>
    <t>The changes are proposed taking into acount the results of the call and the applications that are proposed to be financed. It is suggested to finance 12  SMEs projects which amounts funding for  EUR 2,8 million investments. Thus EUR 6.491.225,00 is transferred to the activity, which aims to  attract foreign and local investors with high job creation potential in Šiauliai region (EUR 1.840.911,00), Kaunas region (EUR 2.103.898,00) and Telšiai region (EUR 2.629.873,00).</t>
  </si>
  <si>
    <r>
      <rPr>
        <strike/>
        <sz val="11"/>
        <rFont val="Calibri"/>
        <family val="2"/>
        <charset val="186"/>
        <scheme val="minor"/>
      </rPr>
      <t>Calculation of indicator is basedaccording to the expierence of 2014-2020 and the intensity level of the state aid scheme No. SA.107620 (2023/N), under which the measure is implemented, (EU-85%, national-15%) and it is 10.991.544,00 EUR (9.342.812,00/0,85).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( 10.991.544,00/500.000,00)*0,85=19 enterprises. As regards milestines for 2024, it is assumed thet the progress of the action would amount to 19 companies as the target will be reached at the moment the project contract will be signed.</t>
    </r>
    <r>
      <rPr>
        <sz val="11"/>
        <rFont val="Calibri"/>
        <family val="2"/>
        <charset val="186"/>
        <scheme val="minor"/>
      </rPr>
      <t xml:space="preserve">
</t>
    </r>
    <r>
      <rPr>
        <b/>
        <sz val="11"/>
        <rFont val="Calibri"/>
        <family val="2"/>
        <charset val="186"/>
        <scheme val="minor"/>
      </rPr>
      <t>Calculation of indicator is basedaccording to the expierence of 2014-2020 and the intensity level of the state aid scheme No. SA.107620 (2023/N), under which the measure is implemented, (EU-85%, national-15%) and it is 3.256.623,00 EUR (2.768.130,00/0,85). The 2029 target for RCO02 is based on the assumption of 230.000,00 Eur average project value per SME (in terms of the state aid scheme No. SA.107620 (2023/N) and the results of the call - projects to be financed). Also the result is reduced 15 % because of implementation risk (according to the experience of 2014-2020 value of discontinued projects is 15% of the value of completed projects): ( 3.256.623,00/230.000,00)*0,85=12 enterprises. As regards milestines for 2024, it is assumed thet the progress of the action would amount to 19 companies as the target will be reached at the moment the project contract will be signed.</t>
    </r>
    <r>
      <rPr>
        <sz val="11"/>
        <rFont val="Calibri"/>
        <family val="2"/>
        <charset val="186"/>
        <scheme val="minor"/>
      </rPr>
      <t xml:space="preserve">
</t>
    </r>
  </si>
  <si>
    <r>
      <rPr>
        <strike/>
        <sz val="11"/>
        <rFont val="Calibri"/>
        <family val="2"/>
        <charset val="186"/>
        <scheme val="minor"/>
      </rPr>
      <t xml:space="preserve">Calculation of the indicator is based on  the experience of 2014-2020 and the intensity level of the state aid scheme No. SA.107620 (2023/N) (EU-85%, national-15%) and it is  10.991.544,00 EUR (9.342.812,00/0,85).  The 2029 target for RCR02 (private investment) is 15% private funding according to  state aid scheme No. SA.107620 (2023/N) funding intensity level ( (EU-85%, national-15%).
Private investments of enterprises supported by grants support is: 10.991.544,00 EUR* 0,15 (private funding)= 1.648.732,00 EUR.
</t>
    </r>
    <r>
      <rPr>
        <sz val="11"/>
        <rFont val="Calibri"/>
        <family val="2"/>
        <charset val="186"/>
        <scheme val="minor"/>
      </rPr>
      <t xml:space="preserve">
</t>
    </r>
    <r>
      <rPr>
        <b/>
        <sz val="11"/>
        <rFont val="Calibri"/>
        <family val="2"/>
        <charset val="186"/>
        <scheme val="minor"/>
      </rPr>
      <t>Calculation of the indicator is based on  the experience of 2014-2020 and the intensity level of the state aid scheme No. SA.107620 (2023/N) (EU-85%, national-15%) and it is   3.256.623,00 EUR (2.768.130,00/0,85).  The 2029 target for RCR02 (private investment) is 15% private funding according to  state aid scheme No. SA.107620 (2023/N) funding intensity level ( (EU-85%, national-15%).
Private investments of enterprises supported by grants support is: 3.256.623,00 EUR* 0,15 (private funding)= 488.494,00 EUR.</t>
    </r>
  </si>
  <si>
    <r>
      <rPr>
        <strike/>
        <sz val="11"/>
        <rFont val="Calibri"/>
        <family val="2"/>
        <charset val="186"/>
        <scheme val="minor"/>
      </rPr>
      <t xml:space="preserve">Calculation of the indicator is based on  the experience of 2014-2020 and the intensity level of the state aid scheme No. SA.107620 (2023/N) (EU-85%, national-15%) and it is  10.991.544,00 EUR (9.342.812,00/0,85).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(10.991.544,00 EUR/263.460 EUR)*0,85= 35 jobs  (annual FTEs). 
</t>
    </r>
    <r>
      <rPr>
        <sz val="11"/>
        <color rgb="FFFF0000"/>
        <rFont val="Calibri"/>
        <family val="2"/>
        <charset val="186"/>
        <scheme val="minor"/>
      </rPr>
      <t xml:space="preserve">
</t>
    </r>
    <r>
      <rPr>
        <b/>
        <sz val="11"/>
        <rFont val="Calibri"/>
        <family val="2"/>
        <charset val="186"/>
        <scheme val="minor"/>
      </rPr>
      <t xml:space="preserve">Calculation of the indicator is based on  the experience of 2014-2020 and the intensity level of the state aid scheme No. SA.107620 (2023/N) (EU-85%, national-15%) and it is  3.256.623,00 EUR (2.768.130,00/0,85).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(3.256.623,00 EUR/263.460 EUR)*0,85= 11 jobs  (annual FTEs). </t>
    </r>
  </si>
  <si>
    <r>
      <t xml:space="preserve">9.1.7. </t>
    </r>
    <r>
      <rPr>
        <b/>
        <sz val="11"/>
        <rFont val="Calibri"/>
        <family val="2"/>
        <scheme val="minor"/>
      </rPr>
      <t>Attracting foreign and local investors with high job creation potential</t>
    </r>
    <r>
      <rPr>
        <sz val="11"/>
        <rFont val="Calibri"/>
        <family val="2"/>
        <scheme val="minor"/>
      </rPr>
      <t xml:space="preserve">. </t>
    </r>
    <r>
      <rPr>
        <i/>
        <strike/>
        <sz val="11"/>
        <rFont val="Calibri"/>
        <family val="2"/>
        <scheme val="minor"/>
      </rPr>
      <t xml:space="preserve"> </t>
    </r>
    <r>
      <rPr>
        <i/>
        <sz val="11"/>
        <rFont val="Calibri"/>
        <family val="2"/>
        <scheme val="minor"/>
      </rPr>
      <t>Šiauliai region</t>
    </r>
    <r>
      <rPr>
        <sz val="11"/>
        <rFont val="Calibri"/>
        <family val="2"/>
        <scheme val="minor"/>
      </rPr>
      <t xml:space="preserve">.
</t>
    </r>
    <r>
      <rPr>
        <b/>
        <sz val="11"/>
        <rFont val="Calibri"/>
        <family val="2"/>
        <scheme val="minor"/>
      </rPr>
      <t>(Užsienio ir vietos investuotojų su dideliu darbo vietų kūrimo potencialu pritraukimas.</t>
    </r>
    <r>
      <rPr>
        <sz val="11"/>
        <rFont val="Calibri"/>
        <family val="2"/>
        <scheme val="minor"/>
      </rPr>
      <t xml:space="preserve">
</t>
    </r>
    <r>
      <rPr>
        <i/>
        <strike/>
        <sz val="11"/>
        <rFont val="Calibri"/>
        <family val="2"/>
        <scheme val="minor"/>
      </rPr>
      <t xml:space="preserve">. </t>
    </r>
    <r>
      <rPr>
        <i/>
        <sz val="11"/>
        <rFont val="Calibri"/>
        <family val="2"/>
        <scheme val="minor"/>
      </rPr>
      <t>Šiauliai apskr.)</t>
    </r>
  </si>
  <si>
    <r>
      <t>9.1.8.</t>
    </r>
    <r>
      <rPr>
        <b/>
        <sz val="11"/>
        <rFont val="Calibri"/>
        <family val="2"/>
        <scheme val="minor"/>
      </rPr>
      <t xml:space="preserve"> Attracting foreign and local investors with high job creation potential</t>
    </r>
    <r>
      <rPr>
        <sz val="11"/>
        <rFont val="Calibri"/>
        <family val="2"/>
        <scheme val="minor"/>
      </rPr>
      <t xml:space="preserve">. </t>
    </r>
    <r>
      <rPr>
        <i/>
        <sz val="11"/>
        <rFont val="Calibri"/>
        <family val="2"/>
        <scheme val="minor"/>
      </rPr>
      <t xml:space="preserve"> Kaunas region</t>
    </r>
    <r>
      <rPr>
        <sz val="11"/>
        <rFont val="Calibri"/>
        <family val="2"/>
        <scheme val="minor"/>
      </rPr>
      <t xml:space="preserve">.
</t>
    </r>
    <r>
      <rPr>
        <b/>
        <sz val="11"/>
        <rFont val="Calibri"/>
        <family val="2"/>
        <scheme val="minor"/>
      </rPr>
      <t>(Užsienio ir vietos investuotojų su dideliu darbo vietų kūrimo potencialu pritraukimas.</t>
    </r>
    <r>
      <rPr>
        <sz val="11"/>
        <rFont val="Calibri"/>
        <family val="2"/>
        <scheme val="minor"/>
      </rPr>
      <t xml:space="preserve">
</t>
    </r>
    <r>
      <rPr>
        <i/>
        <sz val="11"/>
        <rFont val="Calibri"/>
        <family val="2"/>
        <scheme val="minor"/>
      </rPr>
      <t xml:space="preserve"> Kauno apskr.)</t>
    </r>
  </si>
  <si>
    <r>
      <t xml:space="preserve">9.1.9. </t>
    </r>
    <r>
      <rPr>
        <b/>
        <sz val="11"/>
        <rFont val="Calibri"/>
        <family val="2"/>
        <scheme val="minor"/>
      </rPr>
      <t>Attracting foreign and local investors with high job creation potential.</t>
    </r>
    <r>
      <rPr>
        <sz val="11"/>
        <rFont val="Calibri"/>
        <family val="2"/>
        <scheme val="minor"/>
      </rPr>
      <t xml:space="preserve"> </t>
    </r>
    <r>
      <rPr>
        <i/>
        <sz val="11"/>
        <rFont val="Calibri"/>
        <family val="2"/>
        <scheme val="minor"/>
      </rPr>
      <t>Telšiai region</t>
    </r>
    <r>
      <rPr>
        <sz val="11"/>
        <rFont val="Calibri"/>
        <family val="2"/>
        <scheme val="minor"/>
      </rPr>
      <t xml:space="preserve">.
</t>
    </r>
    <r>
      <rPr>
        <b/>
        <sz val="11"/>
        <rFont val="Calibri"/>
        <family val="2"/>
        <scheme val="minor"/>
      </rPr>
      <t>(Užsienio ir vietos investuotojų su dideliu darbo vietų kūrimo potencialu pritraukimas.</t>
    </r>
    <r>
      <rPr>
        <sz val="11"/>
        <rFont val="Calibri"/>
        <family val="2"/>
        <scheme val="minor"/>
      </rPr>
      <t xml:space="preserve">
</t>
    </r>
    <r>
      <rPr>
        <i/>
        <strike/>
        <sz val="11"/>
        <rFont val="Calibri"/>
        <family val="2"/>
        <scheme val="minor"/>
      </rPr>
      <t xml:space="preserve"> </t>
    </r>
    <r>
      <rPr>
        <i/>
        <sz val="11"/>
        <rFont val="Calibri"/>
        <family val="2"/>
        <scheme val="minor"/>
      </rPr>
      <t>Telšiai apskr.)</t>
    </r>
  </si>
  <si>
    <t>As there is a leftover of the measure  "Creating alternative green and sustainable jobs: Improving the conditions and local ecosystem for foreign and local investors (industrial zones). Akmenės region municipality" of 71.113,00 Eur after the desicion financing projects was taken, this money  is transferred to the measure "Attracting foreign and local investors with high job creation potential. Kaunas region".</t>
  </si>
  <si>
    <t>As there is a leftover of the measure  "Creating alternative green and sustainable jobs: Improving the conditions and local ecosystem for foreign and local investors (industrial zones). Jonavos region municipality" of 1.877.342,00 Eur after the desicion financing projects was taken, this money  is transferred to the measure "Attracting foreign and local investors with high job creation potential. Kaunas region".</t>
  </si>
  <si>
    <t>Justification for the proposed change 2024-04</t>
  </si>
  <si>
    <t>As the potential beneficiary refused to implement the project, no investments will be made to this activity and these investments are transferred to activity "9.1.9. Attracting foreign and local investors with high job creation potential. Mažeikiai region municipality Telšiai region".</t>
  </si>
  <si>
    <t>As the potential beneficiary refused to implement the project under activity  "9.1.6. Creating alternative green and sustainable jobs: Improving the conditions and local ecosystem for foreign and local investors (industrial zones). Mažeikiai region municipality", the investments of 10.250.000,00 are transfered to this activity intervention codes: 023 - 512.500,00 EUR =10.250.000,00 EUR*0,05; 075 - 9.737.500,00 EUR=10.250.000,00 EUR*0,95.</t>
  </si>
  <si>
    <r>
      <t xml:space="preserve">The leftover of the measure "9.1.3. Implementation of alternative fuel in industrial enterprises operating in Kaunas, Šiauliai, Telšiai counties" is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
    </r>
    <r>
      <rPr>
        <sz val="11"/>
        <rFont val="Calibri"/>
        <family val="2"/>
        <charset val="186"/>
        <scheme val="minor"/>
      </rPr>
      <t>Taking into acount the fact that under the desicion financing projects 13.459.474,00 EUR will be invested, and there is the reserve list of projects according to which the projects for 14.507.257,00 Eur can be financed, and there will be the leftover of 2.043.479,00 Eur, this money is suggested to be transfered to activity "Attracting foreign and local investors with high job creation potential. Jonavos region municipality Kaunas region." as there is a high need of project financing.</t>
    </r>
  </si>
  <si>
    <t>The leftover of the measure "9.1.3. Implementation of alternative fuel in industrial enterprises operating in Kaunas, Šiauliai, Telšiai counties" is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The leftover of the measure  "Creating alternative green and sustainable jobs: Improving the conditions and local ecosystem for foreign and local investors (industrial zones). Jonavos region municipality" of 1.877.342,00 Eur is added and the calculation accordingly is revised.
The leftover of the measure  "Creating alternative green and sustainable jobs: Improving the conditions and local ecosystem for foreign and local investors (industrial zones). Akmenės region municipality" of 71.113,00 Eur is added and the calculation accordingly is revised.
As it foreseen to have a leftover of 2.043.479,00 EUR in the measure "Attracting foreign and local investors with high job creation potential.  Šiauliai region." and the leftover of 6.440.933,00 EUR in the measure "Attracting foreign and local investors with high job creation potential. Telšiai region", all the amount of investments (totally 8.484.413,00 EUR) are transferred to this activity in order to finance as many projects in the reserve list as possible. At the moment the financing desicion was taken to finance projects for 16.564.855,00 EUR and the reserve list of projects amounts for 80.441.672,00 EUR.</t>
  </si>
  <si>
    <t>As the investments of the measure "9.1.6. Creating alternative green and sustainable jobs: Improving the conditions and local ecosystem for foreign and local investors (industrial zones). Mažeikiai region municipality" and the leftover of the measure "9.1.3. Implementation of alternative fuel in industrial enterprises operating in Kaunas, Šiauliai, Telšiai counties" are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Taking into acount the fact that under the desicion financing projects 22.791.991,00 EUR will be invested, and there is the reserve list of projects according to which the projects for 22.871.463,00 EUR can be financed, and after financing all the projects there will be the leftover of 6.440.933,00 EUR, these investments are suggested to be transfered to activity "Attracting foreign and local investors with high job creation potential. Jonavos region municipality Kaunas region." as there is a high need of project financing.</t>
  </si>
  <si>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rFont val="Calibri"/>
        <family val="2"/>
        <charset val="186"/>
        <scheme val="minor"/>
      </rPr>
      <t xml:space="preserve">98=115*0,85 </t>
    </r>
    <r>
      <rPr>
        <b/>
        <sz val="11"/>
        <rFont val="Calibri"/>
        <family val="2"/>
        <charset val="186"/>
        <scheme val="minor"/>
      </rPr>
      <t>97=114*0,85.</t>
    </r>
    <r>
      <rPr>
        <sz val="11"/>
        <rFont val="Calibri"/>
        <family val="2"/>
        <charset val="186"/>
        <scheme val="minor"/>
      </rPr>
      <t xml:space="preserve">
The baseline value 0.</t>
    </r>
  </si>
  <si>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rFont val="Calibri"/>
        <family val="2"/>
        <charset val="186"/>
        <scheme val="minor"/>
      </rPr>
      <t>105=123*0,85</t>
    </r>
    <r>
      <rPr>
        <sz val="11"/>
        <color rgb="FF00B050"/>
        <rFont val="Calibri"/>
        <family val="2"/>
        <charset val="186"/>
        <scheme val="minor"/>
      </rPr>
      <t xml:space="preserve"> </t>
    </r>
    <r>
      <rPr>
        <strike/>
        <sz val="11"/>
        <color rgb="FF00B050"/>
        <rFont val="Calibri"/>
        <family val="2"/>
        <charset val="186"/>
        <scheme val="minor"/>
      </rPr>
      <t xml:space="preserve"> </t>
    </r>
    <r>
      <rPr>
        <b/>
        <sz val="11"/>
        <rFont val="Calibri"/>
        <family val="2"/>
        <charset val="186"/>
        <scheme val="minor"/>
      </rPr>
      <t>176*0,85=150.</t>
    </r>
    <r>
      <rPr>
        <sz val="11"/>
        <rFont val="Calibri"/>
        <family val="2"/>
        <charset val="186"/>
        <scheme val="minor"/>
      </rPr>
      <t xml:space="preserve">
The baseline value 0.</t>
    </r>
  </si>
  <si>
    <r>
      <rPr>
        <strike/>
        <sz val="11"/>
        <rFont val="Calibri"/>
        <family val="2"/>
        <charset val="186"/>
        <scheme val="minor"/>
      </rPr>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(35.532.400,00 EUR/263.460,00 EUR)*0,85=115 jobs  (annual FTEs). 
</t>
    </r>
    <r>
      <rPr>
        <sz val="11"/>
        <rFont val="Calibri"/>
        <family val="2"/>
        <charset val="186"/>
        <scheme val="minor"/>
      </rPr>
      <t xml:space="preserve">
</t>
    </r>
    <r>
      <rPr>
        <b/>
        <sz val="11"/>
        <rFont val="Calibri"/>
        <family val="2"/>
        <charset val="186"/>
        <scheme val="minor"/>
      </rPr>
      <t xml:space="preserve">Calculation of the indicator is based on  the experience of 2014-2020 and the intensity level accorindg to the State Aid rules (EU-75%, national-25%) and it is 35.262.309,00 Eur ((28.490.211,00-2.043479,00))/0,75).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(35.262.309,00 Eur/263.460,00 EUR)*0,85=114 jobs  (annual FTEs). </t>
    </r>
  </si>
  <si>
    <r>
      <rPr>
        <strike/>
        <sz val="11"/>
        <rFont val="Calibri"/>
        <family val="2"/>
        <charset val="186"/>
        <scheme val="minor"/>
      </rPr>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(35.532.400,00/ 7.471.006,59)*0,85=4.
As regards milestones for 2024, it is assumed that no progress of project implementation will be reached by that time, so the target equals 0.
</t>
    </r>
    <r>
      <rPr>
        <sz val="11"/>
        <color rgb="FFFF0000"/>
        <rFont val="Calibri"/>
        <family val="2"/>
        <charset val="186"/>
        <scheme val="minor"/>
      </rPr>
      <t xml:space="preserve">
</t>
    </r>
    <r>
      <rPr>
        <b/>
        <sz val="11"/>
        <rFont val="Calibri"/>
        <family val="2"/>
        <charset val="186"/>
        <scheme val="minor"/>
      </rPr>
      <t xml:space="preserve">Calculation of the indicator is based on  the experience of 2014-2020 and the intensity level accorindg to the State Aid rules (EU-75%, national-25%) and it is 35.262.309,00 Eur ((28.490.211,00-2.043.479,00)/0,75).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(35.262.309,00 / 7.471.006,59)*0,85=4.
As regards milestones for 2024, it is assumed that no progress of project implementation will be reached by that time, so the target equals 0.
</t>
    </r>
    <r>
      <rPr>
        <sz val="11"/>
        <rFont val="Calibri"/>
        <family val="2"/>
        <scheme val="minor"/>
      </rPr>
      <t xml:space="preserve">
</t>
    </r>
  </si>
  <si>
    <r>
      <rPr>
        <strike/>
        <sz val="11"/>
        <rFont val="Calibri"/>
        <family val="2"/>
        <charset val="186"/>
        <scheme val="minor"/>
      </rPr>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(37.985.733,00/ 7.471.006,59)*0,85=4.
As regards milestones for 2024, it is assumed that no progress of project implementation will be reached by that time, so the target equals 0.
</t>
    </r>
    <r>
      <rPr>
        <sz val="11"/>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54.701.420,00 Eur ((30.593.198,00+1.877.342,00+71.113,000+2.043.479,00+6.440.933,0)/0,75).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(54.701.420,00/ 7.471.006,59)*0,85=</t>
    </r>
    <r>
      <rPr>
        <b/>
        <strike/>
        <sz val="11"/>
        <rFont val="Calibri"/>
        <family val="2"/>
        <charset val="186"/>
        <scheme val="minor"/>
      </rPr>
      <t>5</t>
    </r>
    <r>
      <rPr>
        <b/>
        <sz val="11"/>
        <rFont val="Calibri"/>
        <family val="2"/>
        <charset val="186"/>
        <scheme val="minor"/>
      </rPr>
      <t>6.
As regards milestones for 2024, it is assumed that no progress of project implementation will be reached by that time, so the target equals 0.</t>
    </r>
  </si>
  <si>
    <r>
      <rPr>
        <strike/>
        <sz val="11"/>
        <rFont val="Calibri"/>
        <family val="2"/>
        <charset val="186"/>
        <scheme val="minor"/>
      </rPr>
      <t xml:space="preserve">Calculation of the indicator is based on  the experience of 2014-2020 and the intensity level accorindg to the State Aid rules (EU-75%, national-25%) and it is 37.985.733,00 Eur (28.489.300,00/0,75). The 2029 target for RCR02 (private investment) is 25% private funding according to  the State Aid rules (EU-75%, national-25%).
Private investments of enterprises supported by grants support is:  37.985.733,00 EUR* 0,25 (private funding)=9.496.433,00 EUR.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54.701.420,00 Eur ((30.593.198,00+1.877.342,00+71.113,000+2.043.479,00+6.440.933,0)/0,75). The 2029 target for RCR02 (private investment) is 25% private funding according to  the State Aid rules (EU-75%, national-25%).
Private investments of enterprises supported by grants support is: 54.701.420,00 EUR* 0,25 (private funding)= 13.675.355,00 EUR.</t>
    </r>
  </si>
  <si>
    <r>
      <rPr>
        <strike/>
        <sz val="11"/>
        <rFont val="Calibri"/>
        <family val="2"/>
        <charset val="186"/>
        <scheme val="minor"/>
      </rPr>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(37.985.733,00 EUR/263.460,00 EUR)*0,85=123 jobs  (annual FTEs).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54.701.420,00 Eur ((30.593.198,00+1.877.342,00+71.113,000+2.043.479,00+6.440.933,0)/0,75).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(54.701.420,00 EUR/263.460,00 EUR)*0,85= 176</t>
    </r>
    <r>
      <rPr>
        <b/>
        <strike/>
        <sz val="11"/>
        <rFont val="Calibri"/>
        <family val="2"/>
        <charset val="186"/>
        <scheme val="minor"/>
      </rPr>
      <t xml:space="preserve"> </t>
    </r>
    <r>
      <rPr>
        <b/>
        <sz val="11"/>
        <rFont val="Calibri"/>
        <family val="2"/>
        <charset val="186"/>
        <scheme val="minor"/>
      </rPr>
      <t xml:space="preserve">jobs  (annual FTEs). </t>
    </r>
  </si>
  <si>
    <r>
      <t xml:space="preserve">
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t>
    </r>
    <r>
      <rPr>
        <strike/>
        <sz val="11"/>
        <rFont val="Calibri"/>
        <family val="2"/>
        <scheme val="minor"/>
      </rPr>
      <t xml:space="preserve"> 171=201*0,85</t>
    </r>
    <r>
      <rPr>
        <sz val="11"/>
        <rFont val="Calibri"/>
        <family val="2"/>
        <scheme val="minor"/>
      </rPr>
      <t xml:space="preserve"> </t>
    </r>
    <r>
      <rPr>
        <strike/>
        <sz val="11"/>
        <rFont val="Calibri"/>
        <family val="2"/>
        <scheme val="minor"/>
      </rPr>
      <t>181=213*0,85</t>
    </r>
    <r>
      <rPr>
        <sz val="11"/>
        <rFont val="Calibri"/>
        <family val="2"/>
        <scheme val="minor"/>
      </rPr>
      <t xml:space="preserve"> </t>
    </r>
    <r>
      <rPr>
        <b/>
        <sz val="11"/>
        <rFont val="Calibri"/>
        <family val="2"/>
        <scheme val="minor"/>
      </rPr>
      <t>157=185*0,85.</t>
    </r>
    <r>
      <rPr>
        <sz val="11"/>
        <rFont val="Calibri"/>
        <family val="2"/>
        <scheme val="minor"/>
      </rPr>
      <t xml:space="preserve">
The baseline value 0.</t>
    </r>
  </si>
  <si>
    <r>
      <rPr>
        <strike/>
        <sz val="11"/>
        <rFont val="Calibri"/>
        <family val="2"/>
        <charset val="186"/>
        <scheme val="minor"/>
      </rPr>
      <t xml:space="preserve">Calculation of the indicator is based on  the experience of 2014-2020 and the intensity level accorindg to the State Aid rules (EU-75%, national-25%) and it is  62.404.017,00 Eur (46.803.014,00/0,75).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(62.404.017,00/ 7.471.006,59)*0,85=6 .
As regards milestones for 2024, it is assumed that no progress of project implementation will be reached by that time, so the target equals 0.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57.322.605,00 Eur (49.432.887,00-6.440.933,00/0,75).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( 57.322.605,00/ 7.471.006,59)*0,85=7.
As regards milestones for 2024, it is assumed that no progress of project implementation will be reached by that time, so the target equals 0.</t>
    </r>
  </si>
  <si>
    <r>
      <t xml:space="preserve">Calculation of the indicator is based on  the experience of 2014-2020 and the intensity level accorindg to the State Aid rules (EU-75%, national-25%) and it is 49.420.685,00 62.404.017,00 Eur (46.803.014,00/0,75).
The 2029 target for RCR02 (private investment) is 25% private funding according to  the State Aid rules (EU-75%, national-25%).
Private investments of enterprises supported by grants support is: 62.404.017,00 EUR * 0,25 (private funding)=15.601.004,00  EUR.
</t>
    </r>
    <r>
      <rPr>
        <sz val="11"/>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57.322.605,00 Eur (49.432.887,00-6.440.933,00/0,75).
The 2029 target for RCR02 (private investment) is 25% private funding according to  the State Aid rules (EU-75%, national-25%).
Private investments of enterprises supported by grants support is: 57.322.605,00 EUR * 0,25 (private funding)=</t>
    </r>
    <r>
      <rPr>
        <b/>
        <strike/>
        <sz val="11"/>
        <rFont val="Calibri"/>
        <family val="2"/>
        <charset val="186"/>
        <scheme val="minor"/>
      </rPr>
      <t>16.477.629,00</t>
    </r>
    <r>
      <rPr>
        <b/>
        <sz val="11"/>
        <rFont val="Calibri"/>
        <family val="2"/>
        <charset val="186"/>
        <scheme val="minor"/>
      </rPr>
      <t xml:space="preserve">  14.330.651,00 EUR.</t>
    </r>
  </si>
  <si>
    <r>
      <rPr>
        <strike/>
        <sz val="11"/>
        <rFont val="Calibri"/>
        <family val="2"/>
        <charset val="186"/>
        <scheme val="minor"/>
      </rPr>
      <t xml:space="preserve">Calculation of the indicator is based on  the experience of 2014-2020 and the intensity level accorindg to the State Aid rules (EU-75%, national-25%) and it is  62.404.017,00 Eur ( 46.803.014,00/0,75).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(62.404.017,00 EUR/263.460,00 EUR)*0,85= 201 jobs  (annual FTEs). 
</t>
    </r>
    <r>
      <rPr>
        <sz val="11"/>
        <rFont val="Calibri"/>
        <family val="2"/>
        <charset val="186"/>
        <scheme val="minor"/>
      </rPr>
      <t xml:space="preserve">
</t>
    </r>
    <r>
      <rPr>
        <b/>
        <sz val="11"/>
        <rFont val="Calibri"/>
        <family val="2"/>
        <charset val="186"/>
        <scheme val="minor"/>
      </rPr>
      <t xml:space="preserve">Calculation of the indicator is based on  the experience of 2014-2020 and the intensity level accorindg to the State Aid rules (EU-75%, national-25%) and it is 57.322.605,00 Eur (49.432.887,00-6.440.933,00/0,75).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( 57.322.605,00 EUR/263.460,00 EUR)*0,85=185 jobs  (annual FTEs). </t>
    </r>
  </si>
  <si>
    <r>
      <rPr>
        <strike/>
        <sz val="11"/>
        <rFont val="Calibri"/>
        <family val="2"/>
        <charset val="186"/>
        <scheme val="minor"/>
      </rPr>
      <t xml:space="preserve">Calculation of the indicator is based on  the experience of 2014-2020 and the intensity level accorindg to the State Aid rules (EU-75%, national-25%) and it is 35.532.400,00 Eur (26.649.300,00/0,75). The 2029 target for RCR02 (private investment) is 25% private funding according to  the State Aid rules (EU-75%, national-25%).
Private investments of enterprises supported by grants support is: 35.532.400,00 EUR* 0,25 (private funding)=8.883.100,00 EUR.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35.262.309,00 Eur ((28.490.211,00-2.043479,00)/0,75). The 2029 target for RCR02 (private investment) is 25% private funding according to  the State Aid rules (EU-75%, national-25%).
Private investments of enterprises supported by grants support is: 35.262.309,00 EUR* 0,25 (private funding)=</t>
    </r>
    <r>
      <rPr>
        <b/>
        <strike/>
        <sz val="11"/>
        <rFont val="Calibri"/>
        <family val="2"/>
        <charset val="186"/>
        <scheme val="minor"/>
      </rPr>
      <t xml:space="preserve"> </t>
    </r>
    <r>
      <rPr>
        <b/>
        <sz val="11"/>
        <rFont val="Calibri"/>
        <family val="2"/>
        <charset val="186"/>
        <scheme val="minor"/>
      </rPr>
      <t>8.815.577,00 EUR.</t>
    </r>
  </si>
  <si>
    <t>Justification for the proposed change 2023-10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</si>
</sst>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 _€"/>
    <numFmt numFmtId="166" formatCode="0.0"/>
    <numFmt numFmtId="167" formatCode="#,##0.0"/>
  </numFmts>
  <fonts count="2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1"/>
      <color theme="1"/>
      <name val="Calibri"/>
      <family val="2"/>
      <scheme val="minor"/>
    </font>
    <font>
      <b/>
      <strike/>
      <sz val="11"/>
      <color theme="1"/>
      <name val="Calibri"/>
      <family val="2"/>
      <charset val="186"/>
      <scheme val="minor"/>
    </font>
    <font>
      <sz val="8"/>
      <name val="Calibri"/>
      <family val="2"/>
      <scheme val="minor"/>
    </font>
    <font>
      <sz val="11"/>
      <name val="Calibri"/>
      <family val="2"/>
      <charset val="186"/>
    </font>
    <font>
      <vertAlign val="subscript"/>
      <sz val="11"/>
      <name val="Calibri"/>
      <family val="2"/>
      <charset val="186"/>
    </font>
    <font>
      <b/>
      <sz val="11"/>
      <color rgb="FFFF0000"/>
      <name val="Calibri"/>
      <family val="2"/>
      <charset val="186"/>
      <scheme val="minor"/>
    </font>
    <font>
      <vertAlign val="subscript"/>
      <sz val="11"/>
      <name val="Calibri"/>
      <family val="2"/>
      <scheme val="minor"/>
    </font>
    <font>
      <b/>
      <sz val="11"/>
      <name val="Calibri"/>
      <family val="2"/>
      <scheme val="minor"/>
    </font>
    <font>
      <i/>
      <sz val="11"/>
      <name val="Calibri"/>
      <family val="2"/>
      <charset val="186"/>
      <scheme val="minor"/>
    </font>
    <font>
      <sz val="11"/>
      <color rgb="FFFF0000"/>
      <name val="Calibri"/>
      <family val="2"/>
      <charset val="186"/>
      <scheme val="minor"/>
    </font>
    <font>
      <strike/>
      <sz val="11"/>
      <name val="Calibri"/>
      <family val="2"/>
      <scheme val="minor"/>
    </font>
    <font>
      <strike/>
      <sz val="11"/>
      <name val="Calibri"/>
      <family val="2"/>
      <charset val="186"/>
      <scheme val="minor"/>
    </font>
    <font>
      <b/>
      <strike/>
      <sz val="11"/>
      <name val="Calibri"/>
      <family val="2"/>
      <charset val="186"/>
      <scheme val="minor"/>
    </font>
    <font>
      <sz val="11"/>
      <color rgb="FF00B050"/>
      <name val="Calibri"/>
      <family val="2"/>
      <charset val="186"/>
      <scheme val="minor"/>
    </font>
    <font>
      <i/>
      <strike/>
      <sz val="11"/>
      <name val="Calibri"/>
      <family val="2"/>
      <scheme val="minor"/>
    </font>
    <font>
      <i/>
      <sz val="11"/>
      <name val="Calibri"/>
      <family val="2"/>
      <scheme val="minor"/>
    </font>
    <font>
      <strike/>
      <sz val="11"/>
      <color rgb="FF00B05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0" fontId="11" fillId="0" borderId="0"/>
    <xf numFmtId="43" fontId="11" fillId="0" borderId="0" applyFont="0" applyFill="0" applyBorder="0" applyAlignment="0" applyProtection="0"/>
    <xf numFmtId="0" fontId="11" fillId="0" borderId="0"/>
    <xf numFmtId="164" fontId="11" fillId="0" borderId="0" applyFont="0" applyFill="0" applyBorder="0" applyAlignment="0" applyProtection="0"/>
  </cellStyleXfs>
  <cellXfs count="183">
    <xf numFmtId="0" fontId="0" fillId="0" borderId="0" xfId="0"/>
    <xf numFmtId="0" fontId="0" fillId="0" borderId="0" xfId="0" applyAlignment="1">
      <alignment vertical="top"/>
    </xf>
    <xf numFmtId="0" fontId="0" fillId="0" borderId="0" xfId="0" applyAlignment="1">
      <alignment vertical="center" wrapText="1"/>
    </xf>
    <xf numFmtId="0" fontId="12" fillId="0" borderId="0" xfId="0" applyFont="1" applyAlignment="1">
      <alignment horizontal="center" vertical="center" wrapText="1"/>
    </xf>
    <xf numFmtId="0" fontId="0" fillId="2" borderId="0" xfId="0" applyFill="1" applyAlignment="1">
      <alignment vertical="top" wrapTex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top"/>
    </xf>
    <xf numFmtId="0" fontId="0" fillId="2" borderId="0" xfId="0" applyFill="1" applyAlignment="1">
      <alignment horizontal="center" vertical="center" wrapText="1"/>
    </xf>
    <xf numFmtId="4" fontId="0" fillId="2" borderId="0" xfId="0" applyNumberFormat="1" applyFill="1" applyAlignment="1">
      <alignment horizontal="center" vertical="center"/>
    </xf>
    <xf numFmtId="49" fontId="0" fillId="2" borderId="0" xfId="0" applyNumberFormat="1" applyFill="1" applyAlignment="1">
      <alignment horizontal="center" vertical="center" wrapText="1"/>
    </xf>
    <xf numFmtId="4" fontId="10" fillId="2" borderId="0" xfId="0" applyNumberFormat="1" applyFont="1" applyFill="1" applyAlignment="1">
      <alignment horizontal="center" vertical="center"/>
    </xf>
    <xf numFmtId="0" fontId="10" fillId="2" borderId="8" xfId="0" applyFont="1" applyFill="1" applyBorder="1" applyAlignment="1">
      <alignment horizontal="center" vertical="center"/>
    </xf>
    <xf numFmtId="4" fontId="10" fillId="2" borderId="8"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0" borderId="0" xfId="0" applyFont="1"/>
    <xf numFmtId="0" fontId="5" fillId="2" borderId="0" xfId="0" applyFont="1" applyFill="1" applyAlignment="1">
      <alignment horizontal="center" vertical="center"/>
    </xf>
    <xf numFmtId="0" fontId="10" fillId="0" borderId="0" xfId="0" applyFont="1"/>
    <xf numFmtId="1" fontId="10" fillId="2" borderId="8"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6" fillId="0" borderId="7" xfId="0" applyFont="1" applyBorder="1" applyAlignment="1">
      <alignment vertical="top" wrapText="1"/>
    </xf>
    <xf numFmtId="0" fontId="6" fillId="0" borderId="9" xfId="0" applyFont="1" applyBorder="1" applyAlignment="1">
      <alignment vertical="top" wrapText="1"/>
    </xf>
    <xf numFmtId="0" fontId="7" fillId="0" borderId="9" xfId="0" applyFont="1" applyBorder="1" applyAlignment="1">
      <alignment vertical="top" wrapText="1"/>
    </xf>
    <xf numFmtId="0" fontId="6" fillId="0" borderId="7" xfId="0" applyFont="1" applyBorder="1" applyAlignment="1">
      <alignment horizontal="center" vertical="top" wrapText="1"/>
    </xf>
    <xf numFmtId="0" fontId="6" fillId="0" borderId="7" xfId="0" applyFont="1" applyBorder="1" applyAlignment="1">
      <alignment horizontal="center" vertical="top"/>
    </xf>
    <xf numFmtId="0" fontId="6" fillId="0" borderId="7" xfId="0" applyFont="1" applyBorder="1" applyAlignment="1">
      <alignment vertical="top"/>
    </xf>
    <xf numFmtId="0" fontId="10" fillId="2" borderId="8" xfId="0" applyFont="1" applyFill="1" applyBorder="1" applyAlignment="1">
      <alignment vertical="center" wrapText="1"/>
    </xf>
    <xf numFmtId="0" fontId="9" fillId="2" borderId="8"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9" fillId="0" borderId="1" xfId="0" applyFont="1" applyBorder="1" applyAlignment="1">
      <alignment horizontal="center" vertical="center"/>
    </xf>
    <xf numFmtId="0" fontId="15" fillId="0" borderId="1" xfId="0" applyFont="1" applyBorder="1" applyAlignment="1">
      <alignment horizontal="center" vertical="center" wrapText="1"/>
    </xf>
    <xf numFmtId="0" fontId="9" fillId="0" borderId="1" xfId="0"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9" fontId="10" fillId="2" borderId="0" xfId="0" applyNumberFormat="1" applyFont="1" applyFill="1" applyAlignment="1">
      <alignment horizontal="center" vertical="center" wrapText="1"/>
    </xf>
    <xf numFmtId="3" fontId="7" fillId="2" borderId="0" xfId="0" applyNumberFormat="1" applyFont="1" applyFill="1" applyAlignment="1">
      <alignment horizontal="center" vertical="center"/>
    </xf>
    <xf numFmtId="0" fontId="0" fillId="0" borderId="0" xfId="0" applyAlignment="1">
      <alignment wrapText="1"/>
    </xf>
    <xf numFmtId="0" fontId="0" fillId="0" borderId="1" xfId="0" applyBorder="1" applyAlignment="1">
      <alignment horizontal="center" vertical="center" wrapText="1"/>
    </xf>
    <xf numFmtId="4" fontId="9" fillId="0" borderId="1" xfId="0" applyNumberFormat="1" applyFont="1" applyBorder="1" applyAlignment="1">
      <alignment horizontal="center" vertical="center" wrapText="1"/>
    </xf>
    <xf numFmtId="0" fontId="0" fillId="0" borderId="8" xfId="0" applyBorder="1" applyAlignment="1">
      <alignment horizontal="center" vertical="center" wrapText="1"/>
    </xf>
    <xf numFmtId="4" fontId="0" fillId="0" borderId="8" xfId="0" applyNumberFormat="1" applyBorder="1" applyAlignment="1">
      <alignment horizontal="center" vertical="center" wrapText="1"/>
    </xf>
    <xf numFmtId="0" fontId="10" fillId="0" borderId="1" xfId="0" applyFont="1" applyBorder="1" applyAlignment="1">
      <alignment vertical="center" wrapText="1"/>
    </xf>
    <xf numFmtId="4" fontId="0" fillId="0" borderId="1" xfId="0" applyNumberFormat="1" applyBorder="1" applyAlignment="1">
      <alignment horizontal="center" vertical="center" wrapText="1"/>
    </xf>
    <xf numFmtId="0" fontId="9" fillId="2" borderId="8" xfId="0" applyFont="1" applyFill="1" applyBorder="1" applyAlignment="1">
      <alignment vertical="center" wrapText="1"/>
    </xf>
    <xf numFmtId="0" fontId="0" fillId="0" borderId="1" xfId="0"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10" fillId="2" borderId="8" xfId="0" applyNumberFormat="1" applyFont="1" applyFill="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10" fillId="0" borderId="8" xfId="0" applyFont="1" applyBorder="1" applyAlignment="1">
      <alignment vertical="center" wrapText="1"/>
    </xf>
    <xf numFmtId="0" fontId="10" fillId="0" borderId="8" xfId="0" applyFont="1" applyBorder="1" applyAlignment="1">
      <alignment horizontal="center" vertical="center"/>
    </xf>
    <xf numFmtId="0" fontId="6" fillId="0" borderId="0" xfId="0" applyFont="1"/>
    <xf numFmtId="0" fontId="10" fillId="0" borderId="8" xfId="0" applyFont="1" applyBorder="1" applyAlignment="1">
      <alignment horizontal="center" vertical="center" wrapText="1"/>
    </xf>
    <xf numFmtId="0" fontId="9" fillId="0" borderId="8" xfId="0" applyFont="1" applyBorder="1" applyAlignment="1">
      <alignment vertical="center" wrapText="1"/>
    </xf>
    <xf numFmtId="0" fontId="7" fillId="0" borderId="3" xfId="0" applyFont="1" applyBorder="1" applyAlignment="1">
      <alignment horizontal="center" vertical="center" wrapText="1"/>
    </xf>
    <xf numFmtId="1" fontId="0" fillId="0" borderId="3" xfId="0" applyNumberFormat="1" applyBorder="1" applyAlignment="1">
      <alignment horizontal="center" vertical="center"/>
    </xf>
    <xf numFmtId="3" fontId="0" fillId="0" borderId="3" xfId="0" applyNumberFormat="1" applyBorder="1" applyAlignment="1">
      <alignment horizontal="center" vertical="center"/>
    </xf>
    <xf numFmtId="0" fontId="6" fillId="0" borderId="0" xfId="0" applyFont="1" applyAlignment="1">
      <alignment vertical="center" wrapText="1"/>
    </xf>
    <xf numFmtId="1" fontId="0" fillId="0" borderId="0" xfId="0" applyNumberFormat="1" applyAlignment="1">
      <alignment horizontal="center" vertical="center"/>
    </xf>
    <xf numFmtId="0" fontId="0" fillId="0" borderId="0" xfId="0" applyAlignment="1">
      <alignment vertical="top" wrapText="1"/>
    </xf>
    <xf numFmtId="0" fontId="0" fillId="0" borderId="11" xfId="0" applyBorder="1"/>
    <xf numFmtId="0" fontId="0" fillId="0" borderId="11" xfId="0"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0" fillId="2" borderId="0" xfId="0" applyNumberFormat="1" applyFill="1" applyAlignment="1">
      <alignment horizontal="center" vertical="center"/>
    </xf>
    <xf numFmtId="167" fontId="10" fillId="2" borderId="0" xfId="0" applyNumberFormat="1" applyFont="1" applyFill="1" applyAlignment="1">
      <alignment horizontal="center" vertical="center"/>
    </xf>
    <xf numFmtId="167" fontId="0" fillId="0" borderId="0" xfId="0" applyNumberFormat="1"/>
    <xf numFmtId="3" fontId="2" fillId="0" borderId="1" xfId="0" applyNumberFormat="1" applyFont="1" applyBorder="1" applyAlignment="1">
      <alignment horizontal="center" vertical="center" wrapText="1"/>
    </xf>
    <xf numFmtId="3" fontId="0" fillId="0" borderId="1" xfId="0" applyNumberFormat="1" applyBorder="1" applyAlignment="1">
      <alignment horizontal="center" vertical="center"/>
    </xf>
    <xf numFmtId="3" fontId="0" fillId="0" borderId="0" xfId="0" applyNumberFormat="1"/>
    <xf numFmtId="0" fontId="10" fillId="2" borderId="1" xfId="0" applyFont="1" applyFill="1" applyBorder="1" applyAlignment="1">
      <alignment vertical="top" wrapText="1"/>
    </xf>
    <xf numFmtId="0" fontId="10" fillId="2" borderId="1" xfId="0" applyFont="1" applyFill="1" applyBorder="1" applyAlignment="1">
      <alignment vertical="center" wrapText="1"/>
    </xf>
    <xf numFmtId="3" fontId="0" fillId="2" borderId="1" xfId="0" applyNumberFormat="1" applyFill="1" applyBorder="1" applyAlignment="1">
      <alignment horizontal="center" vertical="center"/>
    </xf>
    <xf numFmtId="3" fontId="10" fillId="2" borderId="1" xfId="0" applyNumberFormat="1"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3" fontId="9" fillId="0" borderId="8" xfId="0" applyNumberFormat="1" applyFont="1" applyBorder="1" applyAlignment="1">
      <alignment horizontal="center" vertical="center" wrapText="1"/>
    </xf>
    <xf numFmtId="3" fontId="10" fillId="2" borderId="1" xfId="0" applyNumberFormat="1" applyFont="1" applyFill="1" applyBorder="1" applyAlignment="1">
      <alignment horizontal="center" vertical="center"/>
    </xf>
    <xf numFmtId="1" fontId="9" fillId="3" borderId="1" xfId="0"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 fontId="10" fillId="3" borderId="8" xfId="0" applyNumberFormat="1" applyFont="1" applyFill="1" applyBorder="1" applyAlignment="1">
      <alignment horizontal="center" vertical="center"/>
    </xf>
    <xf numFmtId="165" fontId="7" fillId="2" borderId="0" xfId="0" applyNumberFormat="1" applyFont="1" applyFill="1" applyAlignment="1">
      <alignment horizontal="center" vertical="center" wrapText="1"/>
    </xf>
    <xf numFmtId="0" fontId="10" fillId="0" borderId="1" xfId="0" applyFont="1" applyBorder="1" applyAlignment="1">
      <alignment vertical="top" wrapText="1"/>
    </xf>
    <xf numFmtId="0" fontId="10" fillId="0" borderId="1" xfId="0" applyFont="1" applyBorder="1"/>
    <xf numFmtId="0" fontId="17" fillId="0" borderId="1" xfId="0" applyFont="1" applyBorder="1" applyAlignment="1">
      <alignment vertical="center" wrapText="1"/>
    </xf>
    <xf numFmtId="0" fontId="17" fillId="2" borderId="1" xfId="0" applyFont="1" applyFill="1" applyBorder="1" applyAlignment="1">
      <alignment vertical="center" wrapText="1"/>
    </xf>
    <xf numFmtId="0" fontId="8" fillId="0" borderId="1" xfId="0" applyFont="1" applyBorder="1" applyAlignment="1">
      <alignment vertical="center" wrapText="1"/>
    </xf>
    <xf numFmtId="1" fontId="5" fillId="3" borderId="1" xfId="0" applyNumberFormat="1" applyFont="1" applyFill="1" applyBorder="1" applyAlignment="1">
      <alignment horizontal="center" vertical="center"/>
    </xf>
    <xf numFmtId="1" fontId="0" fillId="3" borderId="3" xfId="0" applyNumberFormat="1" applyFill="1" applyBorder="1" applyAlignment="1">
      <alignment horizontal="center" vertical="center"/>
    </xf>
    <xf numFmtId="3" fontId="5" fillId="3" borderId="1" xfId="0" applyNumberFormat="1" applyFont="1" applyFill="1" applyBorder="1" applyAlignment="1">
      <alignment horizontal="center" vertical="center"/>
    </xf>
    <xf numFmtId="3" fontId="0" fillId="3" borderId="3" xfId="0" applyNumberFormat="1" applyFill="1" applyBorder="1" applyAlignment="1">
      <alignment horizontal="center" vertical="center"/>
    </xf>
    <xf numFmtId="3" fontId="2" fillId="2" borderId="8" xfId="0" applyNumberFormat="1" applyFont="1" applyFill="1" applyBorder="1" applyAlignment="1">
      <alignment horizontal="center" vertical="center" wrapText="1"/>
    </xf>
    <xf numFmtId="0" fontId="10" fillId="0" borderId="8" xfId="0" applyFont="1" applyBorder="1"/>
    <xf numFmtId="0" fontId="10" fillId="0" borderId="1" xfId="0" applyFont="1" applyBorder="1" applyAlignment="1">
      <alignment vertical="top"/>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2" fillId="2" borderId="8" xfId="0" applyFont="1" applyFill="1" applyBorder="1" applyAlignment="1">
      <alignment vertical="center" wrapText="1"/>
    </xf>
    <xf numFmtId="0" fontId="22" fillId="3" borderId="8" xfId="0" applyFont="1" applyFill="1" applyBorder="1" applyAlignment="1">
      <alignment vertical="center" wrapText="1"/>
    </xf>
    <xf numFmtId="166" fontId="0" fillId="3" borderId="3" xfId="0" applyNumberFormat="1" applyFill="1" applyBorder="1" applyAlignment="1">
      <alignment horizontal="center" vertical="center"/>
    </xf>
    <xf numFmtId="0" fontId="10" fillId="0" borderId="0" xfId="0" applyFont="1" applyAlignment="1">
      <alignment horizontal="center" vertical="center"/>
    </xf>
    <xf numFmtId="0" fontId="9" fillId="3" borderId="1" xfId="0" applyFont="1" applyFill="1" applyBorder="1" applyAlignment="1">
      <alignment vertical="top" wrapText="1"/>
    </xf>
    <xf numFmtId="0" fontId="9" fillId="0" borderId="8" xfId="0" applyFont="1" applyBorder="1" applyAlignment="1">
      <alignment horizontal="center" vertical="center" wrapText="1"/>
    </xf>
    <xf numFmtId="3" fontId="10" fillId="0" borderId="1" xfId="0" applyNumberFormat="1" applyFont="1" applyBorder="1" applyAlignment="1">
      <alignment horizontal="center" vertical="center" wrapText="1"/>
    </xf>
    <xf numFmtId="1" fontId="10" fillId="0" borderId="8" xfId="0" applyNumberFormat="1" applyFont="1" applyBorder="1" applyAlignment="1">
      <alignment horizontal="center" vertical="center"/>
    </xf>
    <xf numFmtId="3" fontId="7" fillId="0" borderId="0" xfId="0" applyNumberFormat="1" applyFont="1" applyAlignment="1">
      <alignment horizontal="center" vertical="center"/>
    </xf>
    <xf numFmtId="165" fontId="7" fillId="0" borderId="0" xfId="0" applyNumberFormat="1" applyFont="1" applyAlignment="1">
      <alignment horizontal="center" vertical="center" wrapText="1"/>
    </xf>
    <xf numFmtId="0" fontId="9" fillId="3" borderId="8" xfId="0" applyFont="1" applyFill="1" applyBorder="1" applyAlignment="1">
      <alignment vertical="top" wrapText="1"/>
    </xf>
    <xf numFmtId="0" fontId="23" fillId="3" borderId="8" xfId="0" applyFont="1" applyFill="1" applyBorder="1" applyAlignment="1">
      <alignment vertical="top" wrapText="1"/>
    </xf>
    <xf numFmtId="0" fontId="10" fillId="0" borderId="1" xfId="0" applyFont="1" applyBorder="1" applyAlignment="1">
      <alignment wrapText="1"/>
    </xf>
    <xf numFmtId="0" fontId="9" fillId="3" borderId="8" xfId="0" applyFont="1" applyFill="1" applyBorder="1" applyAlignment="1">
      <alignment horizontal="left" vertical="center" wrapText="1"/>
    </xf>
    <xf numFmtId="0" fontId="10" fillId="3" borderId="8" xfId="0" applyFont="1" applyFill="1" applyBorder="1" applyAlignment="1">
      <alignment vertical="center" wrapText="1"/>
    </xf>
    <xf numFmtId="3" fontId="10" fillId="3" borderId="8" xfId="0" applyNumberFormat="1"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 xfId="0" applyFont="1" applyFill="1" applyBorder="1" applyAlignment="1">
      <alignment horizontal="center" vertical="center"/>
    </xf>
    <xf numFmtId="0" fontId="10" fillId="0" borderId="2" xfId="0" applyFont="1" applyBorder="1" applyAlignment="1">
      <alignment horizontal="left" vertical="top" wrapTex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0" fontId="19" fillId="0" borderId="1" xfId="0" applyFont="1" applyBorder="1" applyAlignment="1">
      <alignment horizontal="center" vertical="center"/>
    </xf>
    <xf numFmtId="0" fontId="6" fillId="0" borderId="5"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xf>
    <xf numFmtId="0" fontId="6" fillId="0" borderId="4" xfId="0" applyFont="1" applyBorder="1" applyAlignment="1">
      <alignment horizontal="center" vertical="top"/>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3" fontId="10" fillId="3" borderId="2" xfId="0" applyNumberFormat="1" applyFont="1" applyFill="1" applyBorder="1" applyAlignment="1">
      <alignment horizontal="center" vertical="center"/>
    </xf>
    <xf numFmtId="3" fontId="10" fillId="3" borderId="6" xfId="0" applyNumberFormat="1" applyFont="1" applyFill="1" applyBorder="1" applyAlignment="1">
      <alignment horizontal="center" vertical="center"/>
    </xf>
    <xf numFmtId="3" fontId="10" fillId="3" borderId="8" xfId="0" applyNumberFormat="1"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3" fontId="10" fillId="2" borderId="6" xfId="0" applyNumberFormat="1" applyFont="1" applyFill="1" applyBorder="1" applyAlignment="1">
      <alignment horizontal="center" vertical="center"/>
    </xf>
    <xf numFmtId="3" fontId="10" fillId="2" borderId="8" xfId="0" applyNumberFormat="1" applyFont="1" applyFill="1" applyBorder="1" applyAlignment="1">
      <alignment horizontal="center" vertical="center"/>
    </xf>
    <xf numFmtId="0" fontId="9" fillId="2" borderId="6" xfId="0" applyFont="1" applyFill="1" applyBorder="1" applyAlignment="1">
      <alignment horizontal="center" vertical="center" wrapText="1"/>
    </xf>
    <xf numFmtId="3" fontId="10" fillId="2" borderId="2" xfId="0" applyNumberFormat="1" applyFont="1" applyFill="1" applyBorder="1" applyAlignment="1">
      <alignment horizontal="center" vertical="center"/>
    </xf>
    <xf numFmtId="3" fontId="10" fillId="0" borderId="2"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3" borderId="1"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top" wrapText="1"/>
    </xf>
    <xf numFmtId="0" fontId="6" fillId="0" borderId="13" xfId="0" applyFont="1" applyBorder="1" applyAlignment="1">
      <alignment horizontal="center" vertical="top"/>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xf numFmtId="0" fontId="5" fillId="0" borderId="0" xfId="0" applyFont="1" applyFill="1"/>
    <xf numFmtId="0" fontId="10" fillId="0" borderId="1" xfId="0" applyFont="1" applyBorder="1" applyAlignment="1">
      <alignment horizontal="left" vertical="top" wrapText="1"/>
    </xf>
  </cellXfs>
  <cellStyles count="5">
    <cellStyle name="Comma 2" xfId="4" xr:uid="{00000000-0005-0000-0000-000000000000}"/>
    <cellStyle name="Įprastas" xfId="0" builtinId="0"/>
    <cellStyle name="Įprastas 2" xfId="1" xr:uid="{00000000-0005-0000-0000-000002000000}"/>
    <cellStyle name="Kablelis 2" xfId="2" xr:uid="{00000000-0005-0000-0000-000003000000}"/>
    <cellStyle name="Normal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U71"/>
  <sheetViews>
    <sheetView tabSelected="1" zoomScale="70" zoomScaleNormal="70" workbookViewId="0">
      <selection activeCell="A4" sqref="A4:A5"/>
    </sheetView>
  </sheetViews>
  <sheetFormatPr defaultRowHeight="15" x14ac:dyDescent="0.25"/>
  <cols>
    <col min="1" max="1" width="19.28515625" customWidth="1"/>
    <col min="2" max="2" width="23" customWidth="1"/>
    <col min="3" max="3" width="16.28515625" customWidth="1"/>
    <col min="4" max="4" width="18.28515625" customWidth="1"/>
    <col min="5" max="5" width="19.42578125" customWidth="1"/>
    <col min="6" max="6" width="16.7109375" customWidth="1"/>
    <col min="7" max="7" width="18.28515625" customWidth="1"/>
    <col min="8" max="8" width="14.7109375" style="16" customWidth="1"/>
    <col min="9" max="9" width="34.5703125" customWidth="1"/>
    <col min="10" max="10" width="15.28515625" customWidth="1"/>
    <col min="11" max="11" width="14.28515625" customWidth="1"/>
    <col min="12" max="12" width="22.7109375" customWidth="1"/>
    <col min="13" max="13" width="17.5703125" customWidth="1"/>
    <col min="14" max="14" width="11.7109375" customWidth="1"/>
    <col min="15" max="15" width="14.28515625" customWidth="1"/>
    <col min="16" max="16" width="17.28515625" customWidth="1"/>
    <col min="17" max="17" width="14.7109375" customWidth="1"/>
    <col min="18" max="18" width="101.5703125" customWidth="1"/>
    <col min="19" max="19" width="100.140625" style="40" customWidth="1"/>
    <col min="20" max="20" width="99.85546875" customWidth="1"/>
    <col min="21" max="21" width="45.140625" style="18" customWidth="1"/>
    <col min="22" max="22" width="54.85546875" customWidth="1"/>
    <col min="23" max="32" width="9.28515625"/>
  </cols>
  <sheetData>
    <row r="1" spans="1:21" ht="15" customHeight="1" x14ac:dyDescent="0.25">
      <c r="A1" s="164" t="s">
        <v>96</v>
      </c>
      <c r="B1" s="164"/>
      <c r="C1" s="164"/>
      <c r="D1" s="164"/>
      <c r="E1" s="164"/>
      <c r="F1" s="164"/>
      <c r="G1" s="164"/>
      <c r="H1" s="164"/>
      <c r="J1" s="66"/>
    </row>
    <row r="2" spans="1:21" x14ac:dyDescent="0.25">
      <c r="A2" s="66" t="s">
        <v>97</v>
      </c>
      <c r="G2" s="180"/>
      <c r="H2" s="181"/>
      <c r="J2" s="66"/>
    </row>
    <row r="3" spans="1:21" ht="15.75" thickBot="1" x14ac:dyDescent="0.3">
      <c r="A3" t="s">
        <v>26</v>
      </c>
      <c r="G3" s="180"/>
      <c r="H3" s="181"/>
    </row>
    <row r="4" spans="1:21" x14ac:dyDescent="0.25">
      <c r="A4" s="165" t="s">
        <v>27</v>
      </c>
      <c r="B4" s="167" t="s">
        <v>0</v>
      </c>
      <c r="C4" s="167" t="s">
        <v>1</v>
      </c>
      <c r="D4" s="169" t="s">
        <v>2</v>
      </c>
      <c r="E4" s="142"/>
      <c r="F4" s="142"/>
      <c r="G4" s="138" t="s">
        <v>28</v>
      </c>
      <c r="H4" s="170" t="s">
        <v>3</v>
      </c>
      <c r="I4" s="170"/>
      <c r="J4" s="138" t="s">
        <v>23</v>
      </c>
      <c r="K4" s="140" t="s">
        <v>4</v>
      </c>
      <c r="L4" s="138" t="s">
        <v>5</v>
      </c>
      <c r="M4" s="142" t="s">
        <v>6</v>
      </c>
      <c r="N4" s="143"/>
      <c r="O4" s="138" t="s">
        <v>7</v>
      </c>
      <c r="P4" s="138" t="s">
        <v>8</v>
      </c>
      <c r="Q4" s="149" t="s">
        <v>9</v>
      </c>
      <c r="R4" s="151" t="s">
        <v>29</v>
      </c>
      <c r="S4" s="178" t="s">
        <v>235</v>
      </c>
      <c r="T4" s="147" t="s">
        <v>217</v>
      </c>
      <c r="U4" s="137" t="s">
        <v>202</v>
      </c>
    </row>
    <row r="5" spans="1:21" ht="30.75" thickBot="1" x14ac:dyDescent="0.3">
      <c r="A5" s="166"/>
      <c r="B5" s="168"/>
      <c r="C5" s="168"/>
      <c r="D5" s="23" t="s">
        <v>10</v>
      </c>
      <c r="E5" s="24" t="s">
        <v>11</v>
      </c>
      <c r="F5" s="25" t="s">
        <v>12</v>
      </c>
      <c r="G5" s="139"/>
      <c r="H5" s="26" t="s">
        <v>13</v>
      </c>
      <c r="I5" s="27" t="s">
        <v>14</v>
      </c>
      <c r="J5" s="139"/>
      <c r="K5" s="141"/>
      <c r="L5" s="139"/>
      <c r="M5" s="28" t="s">
        <v>15</v>
      </c>
      <c r="N5" s="28" t="s">
        <v>16</v>
      </c>
      <c r="O5" s="139"/>
      <c r="P5" s="139"/>
      <c r="Q5" s="150"/>
      <c r="R5" s="152"/>
      <c r="S5" s="179"/>
      <c r="T5" s="148"/>
      <c r="U5" s="137"/>
    </row>
    <row r="6" spans="1:21" s="18" customFormat="1" ht="87" customHeight="1" x14ac:dyDescent="0.25">
      <c r="A6" s="162" t="s">
        <v>126</v>
      </c>
      <c r="B6" s="153">
        <f>F6+G11</f>
        <v>144294117.64705884</v>
      </c>
      <c r="C6" s="153">
        <v>122560000</v>
      </c>
      <c r="D6" s="155" t="s">
        <v>122</v>
      </c>
      <c r="E6" s="153">
        <f>C6*0.15/0.85</f>
        <v>21628235.294117648</v>
      </c>
      <c r="F6" s="153">
        <f>C6+E6</f>
        <v>144188235.29411766</v>
      </c>
      <c r="G6" s="153">
        <f>F6</f>
        <v>144188235.29411766</v>
      </c>
      <c r="H6" s="106" t="s">
        <v>30</v>
      </c>
      <c r="I6" s="67" t="s">
        <v>35</v>
      </c>
      <c r="J6" s="127" t="s">
        <v>38</v>
      </c>
      <c r="K6" s="129" t="s">
        <v>37</v>
      </c>
      <c r="L6" s="13" t="s">
        <v>18</v>
      </c>
      <c r="M6" s="13">
        <v>0</v>
      </c>
      <c r="N6" s="13" t="s">
        <v>17</v>
      </c>
      <c r="O6" s="13">
        <v>0</v>
      </c>
      <c r="P6" s="19">
        <v>1</v>
      </c>
      <c r="Q6" s="15" t="s">
        <v>31</v>
      </c>
      <c r="R6" s="29" t="s">
        <v>132</v>
      </c>
      <c r="S6" s="64"/>
      <c r="T6" s="107"/>
      <c r="U6" s="98"/>
    </row>
    <row r="7" spans="1:21" s="18" customFormat="1" ht="66.75" customHeight="1" x14ac:dyDescent="0.25">
      <c r="A7" s="162"/>
      <c r="B7" s="153"/>
      <c r="C7" s="153"/>
      <c r="D7" s="127"/>
      <c r="E7" s="153"/>
      <c r="F7" s="153"/>
      <c r="G7" s="153"/>
      <c r="H7" s="77" t="s">
        <v>114</v>
      </c>
      <c r="I7" s="50" t="s">
        <v>32</v>
      </c>
      <c r="J7" s="127"/>
      <c r="K7" s="129"/>
      <c r="L7" s="13" t="s">
        <v>18</v>
      </c>
      <c r="M7" s="13">
        <v>0</v>
      </c>
      <c r="N7" s="13" t="s">
        <v>17</v>
      </c>
      <c r="O7" s="13">
        <v>0</v>
      </c>
      <c r="P7" s="19">
        <v>1</v>
      </c>
      <c r="Q7" s="15" t="s">
        <v>36</v>
      </c>
      <c r="R7" s="29" t="s">
        <v>132</v>
      </c>
      <c r="S7" s="45"/>
      <c r="T7" s="98"/>
      <c r="U7" s="98"/>
    </row>
    <row r="8" spans="1:21" s="18" customFormat="1" ht="82.5" customHeight="1" x14ac:dyDescent="0.25">
      <c r="A8" s="162"/>
      <c r="B8" s="153"/>
      <c r="C8" s="153"/>
      <c r="D8" s="127"/>
      <c r="E8" s="153"/>
      <c r="F8" s="153"/>
      <c r="G8" s="153"/>
      <c r="H8" s="77" t="s">
        <v>117</v>
      </c>
      <c r="I8" s="116" t="s">
        <v>39</v>
      </c>
      <c r="J8" s="127"/>
      <c r="K8" s="129"/>
      <c r="L8" s="13" t="s">
        <v>18</v>
      </c>
      <c r="M8" s="13">
        <v>0</v>
      </c>
      <c r="N8" s="13" t="s">
        <v>17</v>
      </c>
      <c r="O8" s="13">
        <v>0</v>
      </c>
      <c r="P8" s="19">
        <v>1</v>
      </c>
      <c r="Q8" s="15" t="s">
        <v>36</v>
      </c>
      <c r="R8" s="29" t="s">
        <v>99</v>
      </c>
      <c r="S8" s="45"/>
      <c r="T8" s="98"/>
      <c r="U8" s="98"/>
    </row>
    <row r="9" spans="1:21" s="18" customFormat="1" ht="90" x14ac:dyDescent="0.25">
      <c r="A9" s="162"/>
      <c r="B9" s="153"/>
      <c r="C9" s="153"/>
      <c r="D9" s="127"/>
      <c r="E9" s="153"/>
      <c r="F9" s="153"/>
      <c r="G9" s="153"/>
      <c r="H9" s="78" t="s">
        <v>115</v>
      </c>
      <c r="I9" s="116" t="s">
        <v>33</v>
      </c>
      <c r="J9" s="127"/>
      <c r="K9" s="129"/>
      <c r="L9" s="21" t="s">
        <v>34</v>
      </c>
      <c r="M9" s="21">
        <v>0</v>
      </c>
      <c r="N9" s="21">
        <v>2021</v>
      </c>
      <c r="O9" s="21" t="s">
        <v>17</v>
      </c>
      <c r="P9" s="89">
        <v>149795556</v>
      </c>
      <c r="Q9" s="14" t="s">
        <v>36</v>
      </c>
      <c r="R9" s="29" t="s">
        <v>154</v>
      </c>
      <c r="S9" s="45"/>
      <c r="T9" s="98"/>
      <c r="U9" s="98"/>
    </row>
    <row r="10" spans="1:21" s="18" customFormat="1" ht="147.6" customHeight="1" x14ac:dyDescent="0.25">
      <c r="A10" s="162"/>
      <c r="B10" s="153"/>
      <c r="C10" s="154"/>
      <c r="D10" s="128"/>
      <c r="E10" s="154"/>
      <c r="F10" s="154"/>
      <c r="G10" s="154"/>
      <c r="H10" s="77" t="s">
        <v>116</v>
      </c>
      <c r="I10" s="116" t="s">
        <v>40</v>
      </c>
      <c r="J10" s="128"/>
      <c r="K10" s="130"/>
      <c r="L10" s="34" t="s">
        <v>42</v>
      </c>
      <c r="M10" s="37">
        <v>2208916</v>
      </c>
      <c r="N10" s="35">
        <v>2021</v>
      </c>
      <c r="O10" s="33" t="s">
        <v>17</v>
      </c>
      <c r="P10" s="37">
        <v>1920852</v>
      </c>
      <c r="Q10" s="36" t="s">
        <v>41</v>
      </c>
      <c r="R10" s="29" t="s">
        <v>47</v>
      </c>
      <c r="S10" s="99"/>
      <c r="T10" s="98"/>
      <c r="U10" s="98"/>
    </row>
    <row r="11" spans="1:21" s="18" customFormat="1" ht="113.25" customHeight="1" x14ac:dyDescent="0.25">
      <c r="A11" s="162"/>
      <c r="B11" s="153"/>
      <c r="C11" s="156">
        <v>90000</v>
      </c>
      <c r="D11" s="171" t="s">
        <v>120</v>
      </c>
      <c r="E11" s="156">
        <f>C11*0.15/0.85</f>
        <v>15882.35294117647</v>
      </c>
      <c r="F11" s="156">
        <f>C11+E11</f>
        <v>105882.35294117648</v>
      </c>
      <c r="G11" s="156">
        <f>F11</f>
        <v>105882.35294117648</v>
      </c>
      <c r="H11" s="20" t="s">
        <v>118</v>
      </c>
      <c r="I11" s="67" t="s">
        <v>83</v>
      </c>
      <c r="J11" s="127" t="s">
        <v>38</v>
      </c>
      <c r="K11" s="129" t="s">
        <v>37</v>
      </c>
      <c r="L11" s="13" t="s">
        <v>18</v>
      </c>
      <c r="M11" s="13">
        <v>0</v>
      </c>
      <c r="N11" s="13" t="s">
        <v>17</v>
      </c>
      <c r="O11" s="13">
        <v>0</v>
      </c>
      <c r="P11" s="19">
        <v>1</v>
      </c>
      <c r="Q11" s="15" t="s">
        <v>41</v>
      </c>
      <c r="R11" s="29" t="s">
        <v>94</v>
      </c>
      <c r="S11" s="99"/>
      <c r="T11" s="98"/>
      <c r="U11" s="98"/>
    </row>
    <row r="12" spans="1:21" s="18" customFormat="1" ht="162.75" customHeight="1" x14ac:dyDescent="0.25">
      <c r="A12" s="163"/>
      <c r="B12" s="154"/>
      <c r="C12" s="154"/>
      <c r="D12" s="128"/>
      <c r="E12" s="154"/>
      <c r="F12" s="154"/>
      <c r="G12" s="154"/>
      <c r="H12" s="20" t="s">
        <v>119</v>
      </c>
      <c r="I12" s="67" t="s">
        <v>133</v>
      </c>
      <c r="J12" s="128"/>
      <c r="K12" s="130"/>
      <c r="L12" s="15" t="s">
        <v>86</v>
      </c>
      <c r="M12" s="32">
        <v>0</v>
      </c>
      <c r="N12" s="22">
        <v>2021</v>
      </c>
      <c r="O12" s="32" t="s">
        <v>17</v>
      </c>
      <c r="P12" s="90">
        <v>87</v>
      </c>
      <c r="Q12" s="67" t="s">
        <v>41</v>
      </c>
      <c r="R12" s="29" t="s">
        <v>179</v>
      </c>
      <c r="S12" s="100"/>
      <c r="T12" s="98"/>
      <c r="U12" s="98"/>
    </row>
    <row r="13" spans="1:21" s="18" customFormat="1" ht="100.5" customHeight="1" x14ac:dyDescent="0.25">
      <c r="A13" s="172" t="s">
        <v>125</v>
      </c>
      <c r="B13" s="156">
        <f>F13</f>
        <v>588235.29411764711</v>
      </c>
      <c r="C13" s="156">
        <v>500000</v>
      </c>
      <c r="D13" s="171" t="s">
        <v>124</v>
      </c>
      <c r="E13" s="156">
        <f>C13*0.15/0.85</f>
        <v>88235.294117647063</v>
      </c>
      <c r="F13" s="156">
        <f>C13+E13</f>
        <v>588235.29411764711</v>
      </c>
      <c r="G13" s="156">
        <f>F13</f>
        <v>588235.29411764711</v>
      </c>
      <c r="H13" s="20" t="s">
        <v>118</v>
      </c>
      <c r="I13" s="67" t="s">
        <v>102</v>
      </c>
      <c r="J13" s="135" t="s">
        <v>38</v>
      </c>
      <c r="K13" s="131" t="s">
        <v>37</v>
      </c>
      <c r="L13" s="13" t="s">
        <v>95</v>
      </c>
      <c r="M13" s="13">
        <v>0</v>
      </c>
      <c r="N13" s="13" t="s">
        <v>17</v>
      </c>
      <c r="O13" s="13">
        <v>1</v>
      </c>
      <c r="P13" s="19">
        <v>1</v>
      </c>
      <c r="Q13" s="15" t="s">
        <v>41</v>
      </c>
      <c r="R13" s="29" t="s">
        <v>98</v>
      </c>
      <c r="S13" s="45"/>
      <c r="T13" s="98"/>
      <c r="U13" s="98"/>
    </row>
    <row r="14" spans="1:21" s="18" customFormat="1" ht="409.5" customHeight="1" x14ac:dyDescent="0.25">
      <c r="A14" s="163"/>
      <c r="B14" s="154"/>
      <c r="C14" s="154"/>
      <c r="D14" s="128"/>
      <c r="E14" s="154"/>
      <c r="F14" s="154"/>
      <c r="G14" s="154"/>
      <c r="H14" s="20" t="s">
        <v>119</v>
      </c>
      <c r="I14" s="116" t="s">
        <v>127</v>
      </c>
      <c r="J14" s="128"/>
      <c r="K14" s="130"/>
      <c r="L14" s="13" t="s">
        <v>45</v>
      </c>
      <c r="M14" s="13">
        <v>0</v>
      </c>
      <c r="N14" s="13">
        <v>2021</v>
      </c>
      <c r="O14" s="13" t="s">
        <v>17</v>
      </c>
      <c r="P14" s="19">
        <v>35</v>
      </c>
      <c r="Q14" s="15" t="s">
        <v>41</v>
      </c>
      <c r="R14" s="29" t="s">
        <v>44</v>
      </c>
      <c r="S14" s="45"/>
      <c r="T14" s="98"/>
      <c r="U14" s="98"/>
    </row>
    <row r="15" spans="1:21" s="18" customFormat="1" ht="75" customHeight="1" x14ac:dyDescent="0.25">
      <c r="A15" s="176" t="s">
        <v>150</v>
      </c>
      <c r="B15" s="144">
        <f>F15+F19</f>
        <v>5727641.1764705889</v>
      </c>
      <c r="C15" s="160">
        <v>2768130</v>
      </c>
      <c r="D15" s="135" t="s">
        <v>137</v>
      </c>
      <c r="E15" s="144">
        <f>C15*0.15/0.85</f>
        <v>488493.5294117647</v>
      </c>
      <c r="F15" s="144">
        <f>C15+E15</f>
        <v>3256623.5294117648</v>
      </c>
      <c r="G15" s="144">
        <f>F15</f>
        <v>3256623.5294117648</v>
      </c>
      <c r="H15" s="13" t="s">
        <v>30</v>
      </c>
      <c r="I15" s="15" t="s">
        <v>35</v>
      </c>
      <c r="J15" s="135" t="s">
        <v>38</v>
      </c>
      <c r="K15" s="131" t="s">
        <v>37</v>
      </c>
      <c r="L15" s="22" t="s">
        <v>18</v>
      </c>
      <c r="M15" s="41">
        <v>0</v>
      </c>
      <c r="N15" s="41" t="s">
        <v>17</v>
      </c>
      <c r="O15" s="92">
        <v>12</v>
      </c>
      <c r="P15" s="92">
        <v>12</v>
      </c>
      <c r="Q15" s="46" t="s">
        <v>31</v>
      </c>
      <c r="R15" s="86" t="s">
        <v>171</v>
      </c>
      <c r="S15" s="97" t="s">
        <v>180</v>
      </c>
      <c r="T15" s="108"/>
      <c r="U15" s="132" t="s">
        <v>208</v>
      </c>
    </row>
    <row r="16" spans="1:21" ht="259.5" customHeight="1" x14ac:dyDescent="0.25">
      <c r="A16" s="176"/>
      <c r="B16" s="145"/>
      <c r="C16" s="160"/>
      <c r="D16" s="127"/>
      <c r="E16" s="145"/>
      <c r="F16" s="145"/>
      <c r="G16" s="145"/>
      <c r="H16" s="13" t="s">
        <v>114</v>
      </c>
      <c r="I16" s="20" t="s">
        <v>32</v>
      </c>
      <c r="J16" s="127"/>
      <c r="K16" s="129"/>
      <c r="L16" s="32" t="s">
        <v>18</v>
      </c>
      <c r="M16" s="41">
        <v>0</v>
      </c>
      <c r="N16" s="41" t="s">
        <v>17</v>
      </c>
      <c r="O16" s="92">
        <v>12</v>
      </c>
      <c r="P16" s="92">
        <v>12</v>
      </c>
      <c r="Q16" s="42" t="s">
        <v>46</v>
      </c>
      <c r="R16" s="85" t="s">
        <v>155</v>
      </c>
      <c r="S16" s="45" t="s">
        <v>195</v>
      </c>
      <c r="T16" s="115" t="s">
        <v>209</v>
      </c>
      <c r="U16" s="133"/>
    </row>
    <row r="17" spans="1:21" ht="197.25" customHeight="1" x14ac:dyDescent="0.25">
      <c r="A17" s="176"/>
      <c r="B17" s="145"/>
      <c r="C17" s="160"/>
      <c r="D17" s="127"/>
      <c r="E17" s="145"/>
      <c r="F17" s="145"/>
      <c r="G17" s="145"/>
      <c r="H17" s="13" t="s">
        <v>115</v>
      </c>
      <c r="I17" s="20" t="s">
        <v>33</v>
      </c>
      <c r="J17" s="127"/>
      <c r="K17" s="129"/>
      <c r="L17" s="32" t="s">
        <v>34</v>
      </c>
      <c r="M17" s="22">
        <v>0</v>
      </c>
      <c r="N17" s="22">
        <v>2021</v>
      </c>
      <c r="O17" s="22" t="s">
        <v>17</v>
      </c>
      <c r="P17" s="93">
        <v>488494</v>
      </c>
      <c r="Q17" s="15" t="s">
        <v>41</v>
      </c>
      <c r="R17" s="86" t="s">
        <v>172</v>
      </c>
      <c r="S17" s="45" t="s">
        <v>196</v>
      </c>
      <c r="T17" s="115" t="s">
        <v>210</v>
      </c>
      <c r="U17" s="133"/>
    </row>
    <row r="18" spans="1:21" ht="249.75" customHeight="1" x14ac:dyDescent="0.25">
      <c r="A18" s="176"/>
      <c r="B18" s="145"/>
      <c r="C18" s="160"/>
      <c r="D18" s="128"/>
      <c r="E18" s="146"/>
      <c r="F18" s="146"/>
      <c r="G18" s="146"/>
      <c r="H18" s="20" t="s">
        <v>119</v>
      </c>
      <c r="I18" s="67" t="s">
        <v>91</v>
      </c>
      <c r="J18" s="128"/>
      <c r="K18" s="130"/>
      <c r="L18" s="50" t="s">
        <v>77</v>
      </c>
      <c r="M18" s="22">
        <v>0</v>
      </c>
      <c r="N18" s="22">
        <v>2021</v>
      </c>
      <c r="O18" s="22" t="s">
        <v>17</v>
      </c>
      <c r="P18" s="94">
        <v>11</v>
      </c>
      <c r="Q18" s="20" t="s">
        <v>41</v>
      </c>
      <c r="R18" s="85" t="s">
        <v>156</v>
      </c>
      <c r="S18" s="45" t="s">
        <v>197</v>
      </c>
      <c r="T18" s="115" t="s">
        <v>211</v>
      </c>
      <c r="U18" s="133"/>
    </row>
    <row r="19" spans="1:21" ht="72.400000000000006" customHeight="1" x14ac:dyDescent="0.25">
      <c r="A19" s="176"/>
      <c r="B19" s="145"/>
      <c r="C19" s="177">
        <v>2100365</v>
      </c>
      <c r="D19" s="135" t="s">
        <v>138</v>
      </c>
      <c r="E19" s="157">
        <f>C19*0.15/0.85</f>
        <v>370652.64705882355</v>
      </c>
      <c r="F19" s="156">
        <f>C19+E19</f>
        <v>2471017.6470588236</v>
      </c>
      <c r="G19" s="156">
        <f>F19</f>
        <v>2471017.6470588236</v>
      </c>
      <c r="H19" s="13" t="s">
        <v>30</v>
      </c>
      <c r="I19" s="67" t="s">
        <v>35</v>
      </c>
      <c r="J19" s="135" t="s">
        <v>38</v>
      </c>
      <c r="K19" s="131" t="s">
        <v>37</v>
      </c>
      <c r="L19" s="22" t="s">
        <v>18</v>
      </c>
      <c r="M19" s="43">
        <v>0</v>
      </c>
      <c r="N19" s="43" t="s">
        <v>17</v>
      </c>
      <c r="O19" s="109">
        <v>4</v>
      </c>
      <c r="P19" s="109">
        <v>4</v>
      </c>
      <c r="Q19" s="44" t="s">
        <v>31</v>
      </c>
      <c r="R19" s="45" t="s">
        <v>158</v>
      </c>
      <c r="S19" s="45" t="s">
        <v>181</v>
      </c>
      <c r="T19" s="108"/>
      <c r="U19" s="133"/>
    </row>
    <row r="20" spans="1:21" ht="150" x14ac:dyDescent="0.25">
      <c r="A20" s="176"/>
      <c r="B20" s="145"/>
      <c r="C20" s="177"/>
      <c r="D20" s="127"/>
      <c r="E20" s="159"/>
      <c r="F20" s="153"/>
      <c r="G20" s="153"/>
      <c r="H20" s="13" t="s">
        <v>114</v>
      </c>
      <c r="I20" s="50" t="s">
        <v>32</v>
      </c>
      <c r="J20" s="127"/>
      <c r="K20" s="129"/>
      <c r="L20" s="32" t="s">
        <v>18</v>
      </c>
      <c r="M20" s="41">
        <v>0</v>
      </c>
      <c r="N20" s="41" t="s">
        <v>17</v>
      </c>
      <c r="O20" s="109">
        <v>4</v>
      </c>
      <c r="P20" s="109">
        <v>4</v>
      </c>
      <c r="Q20" s="42" t="s">
        <v>46</v>
      </c>
      <c r="R20" s="85" t="s">
        <v>157</v>
      </c>
      <c r="S20" s="45" t="s">
        <v>198</v>
      </c>
      <c r="T20" s="108"/>
      <c r="U20" s="133"/>
    </row>
    <row r="21" spans="1:21" ht="90" x14ac:dyDescent="0.25">
      <c r="A21" s="176"/>
      <c r="B21" s="145"/>
      <c r="C21" s="177"/>
      <c r="D21" s="127"/>
      <c r="E21" s="159"/>
      <c r="F21" s="153"/>
      <c r="G21" s="153"/>
      <c r="H21" s="13" t="s">
        <v>115</v>
      </c>
      <c r="I21" s="50" t="s">
        <v>33</v>
      </c>
      <c r="J21" s="127"/>
      <c r="K21" s="129"/>
      <c r="L21" s="32" t="s">
        <v>34</v>
      </c>
      <c r="M21" s="22">
        <v>0</v>
      </c>
      <c r="N21" s="22">
        <v>2021</v>
      </c>
      <c r="O21" s="22" t="s">
        <v>17</v>
      </c>
      <c r="P21" s="31">
        <v>370653</v>
      </c>
      <c r="Q21" s="15" t="s">
        <v>41</v>
      </c>
      <c r="R21" s="86" t="s">
        <v>159</v>
      </c>
      <c r="S21" s="45" t="s">
        <v>183</v>
      </c>
      <c r="T21" s="108"/>
      <c r="U21" s="133"/>
    </row>
    <row r="22" spans="1:21" ht="120" customHeight="1" x14ac:dyDescent="0.25">
      <c r="A22" s="176"/>
      <c r="B22" s="146"/>
      <c r="C22" s="177"/>
      <c r="D22" s="128"/>
      <c r="E22" s="158"/>
      <c r="F22" s="154"/>
      <c r="G22" s="154"/>
      <c r="H22" s="20" t="s">
        <v>119</v>
      </c>
      <c r="I22" s="67" t="s">
        <v>91</v>
      </c>
      <c r="J22" s="128"/>
      <c r="K22" s="130"/>
      <c r="L22" s="50" t="s">
        <v>77</v>
      </c>
      <c r="M22" s="22">
        <v>0</v>
      </c>
      <c r="N22" s="22">
        <v>2021</v>
      </c>
      <c r="O22" s="22" t="s">
        <v>17</v>
      </c>
      <c r="P22" s="110">
        <v>8</v>
      </c>
      <c r="Q22" s="15" t="s">
        <v>41</v>
      </c>
      <c r="R22" s="85" t="s">
        <v>160</v>
      </c>
      <c r="S22" s="45" t="s">
        <v>182</v>
      </c>
      <c r="T22" s="108"/>
      <c r="U22" s="133"/>
    </row>
    <row r="23" spans="1:21" s="18" customFormat="1" ht="85.5" customHeight="1" x14ac:dyDescent="0.25">
      <c r="A23" s="161" t="s">
        <v>151</v>
      </c>
      <c r="B23" s="144">
        <f>F23</f>
        <v>13730455.294117648</v>
      </c>
      <c r="C23" s="144">
        <f>11742000-71113</f>
        <v>11670887</v>
      </c>
      <c r="D23" s="135" t="s">
        <v>170</v>
      </c>
      <c r="E23" s="144">
        <f>F23*0.15</f>
        <v>2059568.2941176472</v>
      </c>
      <c r="F23" s="144">
        <f>C23/0.85</f>
        <v>13730455.294117648</v>
      </c>
      <c r="G23" s="144">
        <f>F23</f>
        <v>13730455.294117648</v>
      </c>
      <c r="H23" s="13" t="s">
        <v>118</v>
      </c>
      <c r="I23" s="117" t="s">
        <v>148</v>
      </c>
      <c r="J23" s="135" t="s">
        <v>38</v>
      </c>
      <c r="K23" s="131" t="s">
        <v>37</v>
      </c>
      <c r="L23" s="15" t="s">
        <v>129</v>
      </c>
      <c r="M23" s="13">
        <f>M24</f>
        <v>0</v>
      </c>
      <c r="N23" s="13" t="s">
        <v>17</v>
      </c>
      <c r="O23" s="13">
        <f>O24</f>
        <v>0</v>
      </c>
      <c r="P23" s="19">
        <f>P24</f>
        <v>36</v>
      </c>
      <c r="Q23" s="15" t="s">
        <v>41</v>
      </c>
      <c r="R23" s="47" t="s">
        <v>134</v>
      </c>
      <c r="S23" s="45"/>
      <c r="T23" s="98"/>
      <c r="U23" s="182" t="s">
        <v>215</v>
      </c>
    </row>
    <row r="24" spans="1:21" s="18" customFormat="1" ht="91.5" customHeight="1" x14ac:dyDescent="0.25">
      <c r="A24" s="162"/>
      <c r="B24" s="145"/>
      <c r="C24" s="145"/>
      <c r="D24" s="127"/>
      <c r="E24" s="145"/>
      <c r="F24" s="145"/>
      <c r="G24" s="145"/>
      <c r="H24" s="20" t="s">
        <v>119</v>
      </c>
      <c r="I24" s="117" t="s">
        <v>149</v>
      </c>
      <c r="J24" s="127"/>
      <c r="K24" s="129"/>
      <c r="L24" s="15" t="s">
        <v>129</v>
      </c>
      <c r="M24" s="13">
        <v>0</v>
      </c>
      <c r="N24" s="13">
        <v>2021</v>
      </c>
      <c r="O24" s="13">
        <v>0</v>
      </c>
      <c r="P24" s="19">
        <v>36</v>
      </c>
      <c r="Q24" s="15" t="s">
        <v>41</v>
      </c>
      <c r="R24" s="47" t="s">
        <v>134</v>
      </c>
      <c r="S24" s="101"/>
      <c r="T24" s="98"/>
      <c r="U24" s="182"/>
    </row>
    <row r="25" spans="1:21" s="18" customFormat="1" ht="141" customHeight="1" x14ac:dyDescent="0.25">
      <c r="A25" s="162"/>
      <c r="B25" s="145"/>
      <c r="C25" s="145"/>
      <c r="D25" s="127"/>
      <c r="E25" s="145"/>
      <c r="F25" s="145"/>
      <c r="G25" s="145"/>
      <c r="H25" s="20" t="s">
        <v>119</v>
      </c>
      <c r="I25" s="117" t="s">
        <v>107</v>
      </c>
      <c r="J25" s="127"/>
      <c r="K25" s="129"/>
      <c r="L25" s="15" t="s">
        <v>34</v>
      </c>
      <c r="M25" s="13">
        <v>0</v>
      </c>
      <c r="N25" s="13">
        <v>2021</v>
      </c>
      <c r="O25" s="13" t="s">
        <v>17</v>
      </c>
      <c r="P25" s="53">
        <v>1965888</v>
      </c>
      <c r="Q25" s="15" t="s">
        <v>41</v>
      </c>
      <c r="R25" s="29" t="s">
        <v>110</v>
      </c>
      <c r="S25" s="101"/>
      <c r="T25" s="98"/>
      <c r="U25" s="182"/>
    </row>
    <row r="26" spans="1:21" s="18" customFormat="1" ht="68.25" customHeight="1" x14ac:dyDescent="0.25">
      <c r="A26" s="161" t="s">
        <v>152</v>
      </c>
      <c r="B26" s="144">
        <f>F26</f>
        <v>7909009.4117647065</v>
      </c>
      <c r="C26" s="144">
        <f>8600000-1877342</f>
        <v>6722658</v>
      </c>
      <c r="D26" s="135" t="s">
        <v>170</v>
      </c>
      <c r="E26" s="144">
        <f>F26*0.15</f>
        <v>1186351.411764706</v>
      </c>
      <c r="F26" s="144">
        <f>C26/0.85</f>
        <v>7909009.4117647065</v>
      </c>
      <c r="G26" s="144">
        <f>F26</f>
        <v>7909009.4117647065</v>
      </c>
      <c r="H26" s="13" t="s">
        <v>118</v>
      </c>
      <c r="I26" s="117" t="s">
        <v>148</v>
      </c>
      <c r="J26" s="135" t="s">
        <v>38</v>
      </c>
      <c r="K26" s="131" t="s">
        <v>37</v>
      </c>
      <c r="L26" s="15" t="s">
        <v>129</v>
      </c>
      <c r="M26" s="13">
        <v>0</v>
      </c>
      <c r="N26" s="13" t="s">
        <v>17</v>
      </c>
      <c r="O26" s="13">
        <v>0</v>
      </c>
      <c r="P26" s="19">
        <v>40</v>
      </c>
      <c r="Q26" s="15" t="s">
        <v>41</v>
      </c>
      <c r="R26" s="29" t="s">
        <v>135</v>
      </c>
      <c r="S26" s="45"/>
      <c r="T26" s="98"/>
      <c r="U26" s="133" t="s">
        <v>216</v>
      </c>
    </row>
    <row r="27" spans="1:21" s="18" customFormat="1" ht="93" customHeight="1" x14ac:dyDescent="0.25">
      <c r="A27" s="162"/>
      <c r="B27" s="145"/>
      <c r="C27" s="145"/>
      <c r="D27" s="127"/>
      <c r="E27" s="145"/>
      <c r="F27" s="145"/>
      <c r="G27" s="145"/>
      <c r="H27" s="20" t="s">
        <v>119</v>
      </c>
      <c r="I27" s="117" t="s">
        <v>149</v>
      </c>
      <c r="J27" s="127"/>
      <c r="K27" s="129"/>
      <c r="L27" s="15" t="s">
        <v>129</v>
      </c>
      <c r="M27" s="13">
        <v>0</v>
      </c>
      <c r="N27" s="13">
        <v>2021</v>
      </c>
      <c r="O27" s="13">
        <v>0</v>
      </c>
      <c r="P27" s="19">
        <v>40</v>
      </c>
      <c r="Q27" s="15" t="s">
        <v>41</v>
      </c>
      <c r="R27" s="29" t="s">
        <v>135</v>
      </c>
      <c r="S27" s="101"/>
      <c r="T27" s="98"/>
      <c r="U27" s="133"/>
    </row>
    <row r="28" spans="1:21" s="18" customFormat="1" ht="138" customHeight="1" x14ac:dyDescent="0.25">
      <c r="A28" s="163"/>
      <c r="B28" s="146"/>
      <c r="C28" s="146"/>
      <c r="D28" s="127"/>
      <c r="E28" s="146"/>
      <c r="F28" s="146"/>
      <c r="G28" s="146"/>
      <c r="H28" s="20" t="s">
        <v>119</v>
      </c>
      <c r="I28" s="117" t="s">
        <v>107</v>
      </c>
      <c r="J28" s="128"/>
      <c r="K28" s="130"/>
      <c r="L28" s="15" t="s">
        <v>34</v>
      </c>
      <c r="M28" s="13">
        <v>0</v>
      </c>
      <c r="N28" s="13">
        <v>2021</v>
      </c>
      <c r="O28" s="13" t="s">
        <v>17</v>
      </c>
      <c r="P28" s="53">
        <v>2184320</v>
      </c>
      <c r="Q28" s="15" t="s">
        <v>41</v>
      </c>
      <c r="R28" s="64" t="s">
        <v>111</v>
      </c>
      <c r="S28" s="45"/>
      <c r="T28" s="98"/>
      <c r="U28" s="133"/>
    </row>
    <row r="29" spans="1:21" s="18" customFormat="1" ht="75" x14ac:dyDescent="0.25">
      <c r="A29" s="161" t="s">
        <v>153</v>
      </c>
      <c r="B29" s="144">
        <f>F29</f>
        <v>0</v>
      </c>
      <c r="C29" s="144">
        <v>0</v>
      </c>
      <c r="D29" s="135" t="s">
        <v>170</v>
      </c>
      <c r="E29" s="160">
        <f>F29*0.15</f>
        <v>0</v>
      </c>
      <c r="F29" s="144">
        <f>C29/0.85</f>
        <v>0</v>
      </c>
      <c r="G29" s="144">
        <f>F29</f>
        <v>0</v>
      </c>
      <c r="H29" s="13" t="s">
        <v>118</v>
      </c>
      <c r="I29" s="88" t="s">
        <v>148</v>
      </c>
      <c r="J29" s="135" t="s">
        <v>38</v>
      </c>
      <c r="K29" s="131" t="s">
        <v>37</v>
      </c>
      <c r="L29" s="15" t="s">
        <v>129</v>
      </c>
      <c r="M29" s="13">
        <v>0</v>
      </c>
      <c r="N29" s="13" t="s">
        <v>17</v>
      </c>
      <c r="O29" s="13">
        <v>0</v>
      </c>
      <c r="P29" s="95">
        <v>0</v>
      </c>
      <c r="Q29" s="15" t="s">
        <v>41</v>
      </c>
      <c r="R29" s="29" t="s">
        <v>136</v>
      </c>
      <c r="S29" s="111"/>
      <c r="T29" s="112" t="s">
        <v>136</v>
      </c>
      <c r="U29" s="132" t="s">
        <v>218</v>
      </c>
    </row>
    <row r="30" spans="1:21" s="18" customFormat="1" ht="90" x14ac:dyDescent="0.25">
      <c r="A30" s="162"/>
      <c r="B30" s="145"/>
      <c r="C30" s="145"/>
      <c r="D30" s="127"/>
      <c r="E30" s="160"/>
      <c r="F30" s="145"/>
      <c r="G30" s="145"/>
      <c r="H30" s="20" t="s">
        <v>119</v>
      </c>
      <c r="I30" s="88" t="s">
        <v>149</v>
      </c>
      <c r="J30" s="127"/>
      <c r="K30" s="129"/>
      <c r="L30" s="15" t="s">
        <v>129</v>
      </c>
      <c r="M30" s="13">
        <v>0</v>
      </c>
      <c r="N30" s="13">
        <v>2021</v>
      </c>
      <c r="O30" s="13">
        <v>0</v>
      </c>
      <c r="P30" s="95">
        <v>0</v>
      </c>
      <c r="Q30" s="15" t="s">
        <v>41</v>
      </c>
      <c r="R30" s="29" t="s">
        <v>136</v>
      </c>
      <c r="S30" s="111"/>
      <c r="T30" s="112" t="s">
        <v>136</v>
      </c>
      <c r="U30" s="133"/>
    </row>
    <row r="31" spans="1:21" s="18" customFormat="1" ht="90" x14ac:dyDescent="0.25">
      <c r="A31" s="163"/>
      <c r="B31" s="146"/>
      <c r="C31" s="146"/>
      <c r="D31" s="127"/>
      <c r="E31" s="160"/>
      <c r="F31" s="146"/>
      <c r="G31" s="146"/>
      <c r="H31" s="20" t="s">
        <v>119</v>
      </c>
      <c r="I31" s="31" t="s">
        <v>107</v>
      </c>
      <c r="J31" s="128"/>
      <c r="K31" s="130"/>
      <c r="L31" s="15" t="s">
        <v>34</v>
      </c>
      <c r="M31" s="13">
        <v>0</v>
      </c>
      <c r="N31" s="13">
        <v>2021</v>
      </c>
      <c r="O31" s="13" t="s">
        <v>17</v>
      </c>
      <c r="P31" s="95">
        <v>0</v>
      </c>
      <c r="Q31" s="15" t="s">
        <v>41</v>
      </c>
      <c r="R31" s="64" t="s">
        <v>112</v>
      </c>
      <c r="S31" s="111"/>
      <c r="T31" s="112" t="s">
        <v>112</v>
      </c>
      <c r="U31" s="134"/>
    </row>
    <row r="32" spans="1:21" s="18" customFormat="1" ht="161.25" customHeight="1" x14ac:dyDescent="0.25">
      <c r="A32" s="174" t="s">
        <v>212</v>
      </c>
      <c r="B32" s="144">
        <f>F32+F34</f>
        <v>32902037.600000001</v>
      </c>
      <c r="C32" s="156">
        <v>1520000</v>
      </c>
      <c r="D32" s="171" t="s">
        <v>120</v>
      </c>
      <c r="E32" s="157">
        <f>F32*0.15</f>
        <v>268235.29411764705</v>
      </c>
      <c r="F32" s="156">
        <f>C32/0.85</f>
        <v>1788235.294117647</v>
      </c>
      <c r="G32" s="156">
        <f>F32</f>
        <v>1788235.294117647</v>
      </c>
      <c r="H32" s="20" t="s">
        <v>118</v>
      </c>
      <c r="I32" s="67" t="s">
        <v>83</v>
      </c>
      <c r="J32" s="127" t="s">
        <v>38</v>
      </c>
      <c r="K32" s="129" t="s">
        <v>37</v>
      </c>
      <c r="L32" s="13" t="s">
        <v>18</v>
      </c>
      <c r="M32" s="13">
        <v>0</v>
      </c>
      <c r="N32" s="13" t="s">
        <v>17</v>
      </c>
      <c r="O32" s="13">
        <v>0</v>
      </c>
      <c r="P32" s="19">
        <v>4</v>
      </c>
      <c r="Q32" s="15" t="s">
        <v>41</v>
      </c>
      <c r="R32" s="29" t="s">
        <v>173</v>
      </c>
      <c r="S32" s="45" t="s">
        <v>189</v>
      </c>
      <c r="T32" s="97"/>
      <c r="U32" s="132" t="s">
        <v>220</v>
      </c>
    </row>
    <row r="33" spans="1:21" s="18" customFormat="1" ht="159.75" customHeight="1" x14ac:dyDescent="0.25">
      <c r="A33" s="175"/>
      <c r="B33" s="145"/>
      <c r="C33" s="154"/>
      <c r="D33" s="128"/>
      <c r="E33" s="158"/>
      <c r="F33" s="154"/>
      <c r="G33" s="154"/>
      <c r="H33" s="20" t="s">
        <v>119</v>
      </c>
      <c r="I33" s="15" t="s">
        <v>139</v>
      </c>
      <c r="J33" s="128"/>
      <c r="K33" s="130"/>
      <c r="L33" s="15" t="s">
        <v>86</v>
      </c>
      <c r="M33" s="49">
        <v>0</v>
      </c>
      <c r="N33" s="22">
        <v>2021</v>
      </c>
      <c r="O33" s="32" t="s">
        <v>17</v>
      </c>
      <c r="P33" s="126">
        <v>97</v>
      </c>
      <c r="Q33" s="67" t="s">
        <v>41</v>
      </c>
      <c r="R33" s="29" t="s">
        <v>178</v>
      </c>
      <c r="S33" s="45" t="s">
        <v>203</v>
      </c>
      <c r="T33" s="124" t="s">
        <v>223</v>
      </c>
      <c r="U33" s="133"/>
    </row>
    <row r="34" spans="1:21" s="18" customFormat="1" ht="67.5" customHeight="1" x14ac:dyDescent="0.25">
      <c r="A34" s="175"/>
      <c r="B34" s="145"/>
      <c r="C34" s="144">
        <f>17480000+9169300+(9342812-2768130)*0.28-2043479</f>
        <v>26446731.960000001</v>
      </c>
      <c r="D34" s="171" t="s">
        <v>128</v>
      </c>
      <c r="E34" s="144">
        <f>C34*0.15/0.85</f>
        <v>4667070.3458823524</v>
      </c>
      <c r="F34" s="144">
        <f>C34+E34</f>
        <v>31113802.305882353</v>
      </c>
      <c r="G34" s="144">
        <f>F34</f>
        <v>31113802.305882353</v>
      </c>
      <c r="H34" s="65" t="s">
        <v>30</v>
      </c>
      <c r="I34" s="67" t="s">
        <v>35</v>
      </c>
      <c r="J34" s="135" t="s">
        <v>38</v>
      </c>
      <c r="K34" s="131" t="s">
        <v>37</v>
      </c>
      <c r="L34" s="13" t="s">
        <v>18</v>
      </c>
      <c r="M34" s="32">
        <v>0</v>
      </c>
      <c r="N34" s="22" t="s">
        <v>17</v>
      </c>
      <c r="O34" s="13">
        <v>0</v>
      </c>
      <c r="P34" s="118">
        <v>4</v>
      </c>
      <c r="Q34" s="15" t="s">
        <v>41</v>
      </c>
      <c r="R34" s="29" t="s">
        <v>100</v>
      </c>
      <c r="S34" s="45"/>
      <c r="T34" s="97"/>
      <c r="U34" s="133"/>
    </row>
    <row r="35" spans="1:21" s="18" customFormat="1" ht="320.25" customHeight="1" x14ac:dyDescent="0.25">
      <c r="A35" s="175"/>
      <c r="B35" s="145"/>
      <c r="C35" s="145"/>
      <c r="D35" s="127"/>
      <c r="E35" s="145"/>
      <c r="F35" s="145"/>
      <c r="G35" s="145"/>
      <c r="H35" s="65" t="s">
        <v>123</v>
      </c>
      <c r="I35" s="50" t="s">
        <v>32</v>
      </c>
      <c r="J35" s="127"/>
      <c r="K35" s="129"/>
      <c r="L35" s="13" t="s">
        <v>18</v>
      </c>
      <c r="M35" s="32">
        <v>0</v>
      </c>
      <c r="N35" s="22" t="s">
        <v>17</v>
      </c>
      <c r="O35" s="32">
        <v>0</v>
      </c>
      <c r="P35" s="118">
        <v>4</v>
      </c>
      <c r="Q35" s="67" t="s">
        <v>41</v>
      </c>
      <c r="R35" s="29" t="s">
        <v>161</v>
      </c>
      <c r="S35" s="45" t="s">
        <v>185</v>
      </c>
      <c r="T35" s="121" t="s">
        <v>226</v>
      </c>
      <c r="U35" s="133"/>
    </row>
    <row r="36" spans="1:21" s="18" customFormat="1" ht="189" customHeight="1" x14ac:dyDescent="0.25">
      <c r="A36" s="175"/>
      <c r="B36" s="145"/>
      <c r="C36" s="145"/>
      <c r="D36" s="127"/>
      <c r="E36" s="145"/>
      <c r="F36" s="145"/>
      <c r="G36" s="145"/>
      <c r="H36" s="13" t="s">
        <v>115</v>
      </c>
      <c r="I36" s="20" t="s">
        <v>43</v>
      </c>
      <c r="J36" s="127"/>
      <c r="K36" s="129"/>
      <c r="L36" s="13" t="s">
        <v>34</v>
      </c>
      <c r="M36" s="22">
        <v>0</v>
      </c>
      <c r="N36" s="22">
        <v>2021</v>
      </c>
      <c r="O36" s="22" t="s">
        <v>17</v>
      </c>
      <c r="P36" s="126">
        <v>8815577</v>
      </c>
      <c r="Q36" s="67" t="s">
        <v>41</v>
      </c>
      <c r="R36" s="47" t="s">
        <v>162</v>
      </c>
      <c r="S36" s="45" t="s">
        <v>186</v>
      </c>
      <c r="T36" s="121" t="s">
        <v>234</v>
      </c>
      <c r="U36" s="133"/>
    </row>
    <row r="37" spans="1:21" s="18" customFormat="1" ht="255" x14ac:dyDescent="0.25">
      <c r="A37" s="175"/>
      <c r="B37" s="145"/>
      <c r="C37" s="146"/>
      <c r="D37" s="128"/>
      <c r="E37" s="146"/>
      <c r="F37" s="146"/>
      <c r="G37" s="146"/>
      <c r="H37" s="20" t="s">
        <v>119</v>
      </c>
      <c r="I37" s="67" t="s">
        <v>91</v>
      </c>
      <c r="J37" s="128"/>
      <c r="K37" s="130"/>
      <c r="L37" s="67" t="s">
        <v>77</v>
      </c>
      <c r="M37" s="13">
        <v>0</v>
      </c>
      <c r="N37" s="13">
        <v>2021</v>
      </c>
      <c r="O37" s="22" t="s">
        <v>17</v>
      </c>
      <c r="P37" s="95">
        <v>114</v>
      </c>
      <c r="Q37" s="67" t="s">
        <v>41</v>
      </c>
      <c r="R37" s="85" t="s">
        <v>163</v>
      </c>
      <c r="S37" s="45" t="s">
        <v>204</v>
      </c>
      <c r="T37" s="115" t="s">
        <v>225</v>
      </c>
      <c r="U37" s="134"/>
    </row>
    <row r="38" spans="1:21" s="18" customFormat="1" ht="162.75" customHeight="1" x14ac:dyDescent="0.25">
      <c r="A38" s="174" t="s">
        <v>213</v>
      </c>
      <c r="B38" s="144">
        <f>F38+F40</f>
        <v>50242429.69411765</v>
      </c>
      <c r="C38" s="156">
        <v>1680000</v>
      </c>
      <c r="D38" s="171" t="s">
        <v>120</v>
      </c>
      <c r="E38" s="157">
        <f>F38*0.15</f>
        <v>296470.5882352941</v>
      </c>
      <c r="F38" s="156">
        <f>C38/0.85</f>
        <v>1976470.5882352942</v>
      </c>
      <c r="G38" s="156">
        <f>F38</f>
        <v>1976470.5882352942</v>
      </c>
      <c r="H38" s="20" t="s">
        <v>118</v>
      </c>
      <c r="I38" s="15" t="s">
        <v>84</v>
      </c>
      <c r="J38" s="127" t="s">
        <v>38</v>
      </c>
      <c r="K38" s="129" t="s">
        <v>37</v>
      </c>
      <c r="L38" s="13" t="s">
        <v>18</v>
      </c>
      <c r="M38" s="13">
        <v>0</v>
      </c>
      <c r="N38" s="13" t="s">
        <v>17</v>
      </c>
      <c r="O38" s="13">
        <v>0</v>
      </c>
      <c r="P38" s="95">
        <f>P41</f>
        <v>6</v>
      </c>
      <c r="Q38" s="67" t="s">
        <v>41</v>
      </c>
      <c r="R38" s="29" t="s">
        <v>174</v>
      </c>
      <c r="S38" s="45" t="s">
        <v>184</v>
      </c>
      <c r="T38" s="98"/>
      <c r="U38" s="132" t="s">
        <v>221</v>
      </c>
    </row>
    <row r="39" spans="1:21" s="18" customFormat="1" ht="193.5" customHeight="1" x14ac:dyDescent="0.25">
      <c r="A39" s="175"/>
      <c r="B39" s="145"/>
      <c r="C39" s="154"/>
      <c r="D39" s="128"/>
      <c r="E39" s="158"/>
      <c r="F39" s="154"/>
      <c r="G39" s="154"/>
      <c r="H39" s="20" t="s">
        <v>119</v>
      </c>
      <c r="I39" s="15" t="s">
        <v>133</v>
      </c>
      <c r="J39" s="128"/>
      <c r="K39" s="129"/>
      <c r="L39" s="15" t="s">
        <v>86</v>
      </c>
      <c r="M39" s="91">
        <v>0</v>
      </c>
      <c r="N39" s="22">
        <v>2021</v>
      </c>
      <c r="O39" s="32" t="s">
        <v>17</v>
      </c>
      <c r="P39" s="126">
        <v>150</v>
      </c>
      <c r="Q39" s="67" t="s">
        <v>41</v>
      </c>
      <c r="R39" s="29" t="s">
        <v>177</v>
      </c>
      <c r="S39" s="45" t="s">
        <v>205</v>
      </c>
      <c r="T39" s="124" t="s">
        <v>224</v>
      </c>
      <c r="U39" s="133"/>
    </row>
    <row r="40" spans="1:21" s="18" customFormat="1" ht="75" customHeight="1" x14ac:dyDescent="0.25">
      <c r="A40" s="175"/>
      <c r="B40" s="145"/>
      <c r="C40" s="144">
        <f>19320000+9169300+(9342812-2768130)*0.32+1877342+71113+2043479+6440933</f>
        <v>41026065.240000002</v>
      </c>
      <c r="D40" s="171" t="s">
        <v>128</v>
      </c>
      <c r="E40" s="144">
        <f>C40*0.15/0.85</f>
        <v>7239893.8658823539</v>
      </c>
      <c r="F40" s="144">
        <f>C40+E40</f>
        <v>48265959.105882354</v>
      </c>
      <c r="G40" s="144">
        <f>F40</f>
        <v>48265959.105882354</v>
      </c>
      <c r="H40" s="65" t="s">
        <v>30</v>
      </c>
      <c r="I40" s="67" t="s">
        <v>35</v>
      </c>
      <c r="J40" s="135" t="s">
        <v>38</v>
      </c>
      <c r="K40" s="136" t="s">
        <v>37</v>
      </c>
      <c r="L40" s="13" t="s">
        <v>18</v>
      </c>
      <c r="M40" s="32">
        <v>0</v>
      </c>
      <c r="N40" s="22" t="s">
        <v>17</v>
      </c>
      <c r="O40" s="13">
        <v>0</v>
      </c>
      <c r="P40" s="95">
        <f>P41</f>
        <v>6</v>
      </c>
      <c r="Q40" s="67" t="s">
        <v>41</v>
      </c>
      <c r="R40" s="64" t="s">
        <v>100</v>
      </c>
      <c r="S40" s="45"/>
      <c r="T40" s="45"/>
      <c r="U40" s="133"/>
    </row>
    <row r="41" spans="1:21" s="18" customFormat="1" ht="360" x14ac:dyDescent="0.25">
      <c r="A41" s="175"/>
      <c r="B41" s="145"/>
      <c r="C41" s="145"/>
      <c r="D41" s="127"/>
      <c r="E41" s="145"/>
      <c r="F41" s="145"/>
      <c r="G41" s="145"/>
      <c r="H41" s="65" t="s">
        <v>114</v>
      </c>
      <c r="I41" s="50" t="s">
        <v>32</v>
      </c>
      <c r="J41" s="127"/>
      <c r="K41" s="136"/>
      <c r="L41" s="13" t="s">
        <v>18</v>
      </c>
      <c r="M41" s="32">
        <v>0</v>
      </c>
      <c r="N41" s="22" t="s">
        <v>17</v>
      </c>
      <c r="O41" s="13">
        <v>0</v>
      </c>
      <c r="P41" s="95">
        <v>6</v>
      </c>
      <c r="Q41" s="67" t="s">
        <v>41</v>
      </c>
      <c r="R41" s="64" t="s">
        <v>164</v>
      </c>
      <c r="S41" s="45" t="s">
        <v>187</v>
      </c>
      <c r="T41" s="121" t="s">
        <v>227</v>
      </c>
      <c r="U41" s="133"/>
    </row>
    <row r="42" spans="1:21" s="18" customFormat="1" ht="195" x14ac:dyDescent="0.25">
      <c r="A42" s="175"/>
      <c r="B42" s="145"/>
      <c r="C42" s="145"/>
      <c r="D42" s="127"/>
      <c r="E42" s="145"/>
      <c r="F42" s="145"/>
      <c r="G42" s="145"/>
      <c r="H42" s="13" t="s">
        <v>115</v>
      </c>
      <c r="I42" s="20" t="s">
        <v>33</v>
      </c>
      <c r="J42" s="127"/>
      <c r="K42" s="136"/>
      <c r="L42" s="13" t="s">
        <v>34</v>
      </c>
      <c r="M42" s="32">
        <v>0</v>
      </c>
      <c r="N42" s="22">
        <v>2021</v>
      </c>
      <c r="O42" s="32" t="s">
        <v>17</v>
      </c>
      <c r="P42" s="126">
        <v>13675355</v>
      </c>
      <c r="Q42" s="67" t="s">
        <v>41</v>
      </c>
      <c r="R42" s="47" t="s">
        <v>165</v>
      </c>
      <c r="S42" s="45" t="s">
        <v>188</v>
      </c>
      <c r="T42" s="121" t="s">
        <v>228</v>
      </c>
      <c r="U42" s="133"/>
    </row>
    <row r="43" spans="1:21" s="18" customFormat="1" ht="270" x14ac:dyDescent="0.25">
      <c r="A43" s="175"/>
      <c r="B43" s="145"/>
      <c r="C43" s="146"/>
      <c r="D43" s="128"/>
      <c r="E43" s="146"/>
      <c r="F43" s="146"/>
      <c r="G43" s="146"/>
      <c r="H43" s="20" t="s">
        <v>119</v>
      </c>
      <c r="I43" s="67" t="s">
        <v>91</v>
      </c>
      <c r="J43" s="128"/>
      <c r="K43" s="136"/>
      <c r="L43" s="67" t="s">
        <v>77</v>
      </c>
      <c r="M43" s="32">
        <v>0</v>
      </c>
      <c r="N43" s="22">
        <v>2021</v>
      </c>
      <c r="O43" s="32" t="s">
        <v>17</v>
      </c>
      <c r="P43" s="95">
        <v>176</v>
      </c>
      <c r="Q43" s="67" t="s">
        <v>41</v>
      </c>
      <c r="R43" s="85" t="s">
        <v>166</v>
      </c>
      <c r="S43" s="45" t="s">
        <v>206</v>
      </c>
      <c r="T43" s="115" t="s">
        <v>229</v>
      </c>
      <c r="U43" s="134"/>
    </row>
    <row r="44" spans="1:21" s="18" customFormat="1" ht="158.25" customHeight="1" x14ac:dyDescent="0.25">
      <c r="A44" s="173" t="s">
        <v>214</v>
      </c>
      <c r="B44" s="144">
        <f>F44+F46</f>
        <v>53722886.823529407</v>
      </c>
      <c r="C44" s="144">
        <f>2160000+10250000*0.05</f>
        <v>2672500</v>
      </c>
      <c r="D44" s="171" t="s">
        <v>120</v>
      </c>
      <c r="E44" s="144">
        <f>F44*0.15</f>
        <v>471617.6470588235</v>
      </c>
      <c r="F44" s="144">
        <f>C44/0.85</f>
        <v>3144117.6470588236</v>
      </c>
      <c r="G44" s="144">
        <f>F44</f>
        <v>3144117.6470588236</v>
      </c>
      <c r="H44" s="20" t="s">
        <v>118</v>
      </c>
      <c r="I44" s="15" t="s">
        <v>84</v>
      </c>
      <c r="J44" s="127" t="s">
        <v>38</v>
      </c>
      <c r="K44" s="129" t="s">
        <v>37</v>
      </c>
      <c r="L44" s="13" t="s">
        <v>18</v>
      </c>
      <c r="M44" s="13">
        <v>0</v>
      </c>
      <c r="N44" s="13" t="s">
        <v>17</v>
      </c>
      <c r="O44" s="13">
        <v>0</v>
      </c>
      <c r="P44" s="95">
        <v>7</v>
      </c>
      <c r="Q44" s="67" t="s">
        <v>41</v>
      </c>
      <c r="R44" s="29" t="s">
        <v>175</v>
      </c>
      <c r="S44" s="45" t="s">
        <v>189</v>
      </c>
      <c r="T44" s="45"/>
      <c r="U44" s="123" t="s">
        <v>219</v>
      </c>
    </row>
    <row r="45" spans="1:21" s="18" customFormat="1" ht="209.25" customHeight="1" x14ac:dyDescent="0.25">
      <c r="A45" s="173"/>
      <c r="B45" s="145"/>
      <c r="C45" s="146"/>
      <c r="D45" s="128"/>
      <c r="E45" s="146"/>
      <c r="F45" s="146"/>
      <c r="G45" s="146"/>
      <c r="H45" s="20" t="s">
        <v>119</v>
      </c>
      <c r="I45" s="15" t="s">
        <v>133</v>
      </c>
      <c r="J45" s="128"/>
      <c r="K45" s="130"/>
      <c r="L45" s="15" t="s">
        <v>86</v>
      </c>
      <c r="M45" s="22">
        <v>0</v>
      </c>
      <c r="N45" s="22">
        <v>2021</v>
      </c>
      <c r="O45" s="32" t="s">
        <v>17</v>
      </c>
      <c r="P45" s="126">
        <v>157</v>
      </c>
      <c r="Q45" s="67" t="s">
        <v>41</v>
      </c>
      <c r="R45" s="64" t="s">
        <v>176</v>
      </c>
      <c r="S45" s="45" t="s">
        <v>207</v>
      </c>
      <c r="T45" s="125" t="s">
        <v>230</v>
      </c>
      <c r="U45" s="132" t="s">
        <v>222</v>
      </c>
    </row>
    <row r="46" spans="1:21" s="18" customFormat="1" ht="75" customHeight="1" x14ac:dyDescent="0.25">
      <c r="A46" s="173"/>
      <c r="B46" s="145"/>
      <c r="C46" s="144">
        <f>24840000+12225514+10250000*0.95+(9342812-2768130)*0.4-6440933</f>
        <v>42991953.799999997</v>
      </c>
      <c r="D46" s="171" t="s">
        <v>121</v>
      </c>
      <c r="E46" s="144">
        <f>C46*0.15/0.85</f>
        <v>7586815.3764705881</v>
      </c>
      <c r="F46" s="144">
        <f>C46+E46</f>
        <v>50578769.176470585</v>
      </c>
      <c r="G46" s="144">
        <f>F46</f>
        <v>50578769.176470585</v>
      </c>
      <c r="H46" s="13" t="s">
        <v>30</v>
      </c>
      <c r="I46" s="67" t="s">
        <v>35</v>
      </c>
      <c r="J46" s="135" t="s">
        <v>38</v>
      </c>
      <c r="K46" s="131" t="s">
        <v>37</v>
      </c>
      <c r="L46" s="13" t="s">
        <v>18</v>
      </c>
      <c r="M46" s="32">
        <v>0</v>
      </c>
      <c r="N46" s="22" t="s">
        <v>17</v>
      </c>
      <c r="O46" s="13">
        <v>0</v>
      </c>
      <c r="P46" s="95">
        <v>7</v>
      </c>
      <c r="Q46" s="15" t="s">
        <v>41</v>
      </c>
      <c r="R46" s="64" t="s">
        <v>100</v>
      </c>
      <c r="S46" s="45"/>
      <c r="T46" s="45"/>
      <c r="U46" s="133"/>
    </row>
    <row r="47" spans="1:21" s="18" customFormat="1" ht="332.25" customHeight="1" x14ac:dyDescent="0.25">
      <c r="A47" s="173"/>
      <c r="B47" s="145"/>
      <c r="C47" s="145"/>
      <c r="D47" s="127"/>
      <c r="E47" s="145"/>
      <c r="F47" s="145"/>
      <c r="G47" s="145"/>
      <c r="H47" s="13" t="s">
        <v>114</v>
      </c>
      <c r="I47" s="50" t="s">
        <v>32</v>
      </c>
      <c r="J47" s="127"/>
      <c r="K47" s="129"/>
      <c r="L47" s="13" t="s">
        <v>18</v>
      </c>
      <c r="M47" s="32">
        <v>0</v>
      </c>
      <c r="N47" s="22" t="s">
        <v>17</v>
      </c>
      <c r="O47" s="13">
        <v>0</v>
      </c>
      <c r="P47" s="95">
        <v>7</v>
      </c>
      <c r="Q47" s="67" t="s">
        <v>41</v>
      </c>
      <c r="R47" s="64" t="s">
        <v>167</v>
      </c>
      <c r="S47" s="45" t="s">
        <v>199</v>
      </c>
      <c r="T47" s="121" t="s">
        <v>231</v>
      </c>
      <c r="U47" s="133"/>
    </row>
    <row r="48" spans="1:21" s="18" customFormat="1" ht="202.5" customHeight="1" x14ac:dyDescent="0.25">
      <c r="A48" s="173"/>
      <c r="B48" s="145"/>
      <c r="C48" s="145"/>
      <c r="D48" s="127"/>
      <c r="E48" s="145"/>
      <c r="F48" s="145"/>
      <c r="G48" s="145"/>
      <c r="H48" s="13" t="s">
        <v>115</v>
      </c>
      <c r="I48" s="20" t="s">
        <v>33</v>
      </c>
      <c r="J48" s="127"/>
      <c r="K48" s="129"/>
      <c r="L48" s="13" t="s">
        <v>34</v>
      </c>
      <c r="M48" s="32">
        <v>0</v>
      </c>
      <c r="N48" s="22">
        <v>2021</v>
      </c>
      <c r="O48" s="32" t="s">
        <v>17</v>
      </c>
      <c r="P48" s="126">
        <v>14330651</v>
      </c>
      <c r="Q48" s="67" t="s">
        <v>41</v>
      </c>
      <c r="R48" s="68" t="s">
        <v>168</v>
      </c>
      <c r="S48" s="45" t="s">
        <v>200</v>
      </c>
      <c r="T48" s="122" t="s">
        <v>232</v>
      </c>
      <c r="U48" s="133"/>
    </row>
    <row r="49" spans="1:21" s="18" customFormat="1" ht="255" x14ac:dyDescent="0.25">
      <c r="A49" s="173"/>
      <c r="B49" s="146"/>
      <c r="C49" s="146"/>
      <c r="D49" s="128"/>
      <c r="E49" s="146"/>
      <c r="F49" s="146"/>
      <c r="G49" s="146"/>
      <c r="H49" s="20" t="s">
        <v>119</v>
      </c>
      <c r="I49" s="67" t="s">
        <v>91</v>
      </c>
      <c r="J49" s="128"/>
      <c r="K49" s="130"/>
      <c r="L49" s="67" t="s">
        <v>77</v>
      </c>
      <c r="M49" s="32">
        <v>0</v>
      </c>
      <c r="N49" s="22">
        <v>2021</v>
      </c>
      <c r="O49" s="32" t="s">
        <v>17</v>
      </c>
      <c r="P49" s="95">
        <v>185</v>
      </c>
      <c r="Q49" s="67" t="s">
        <v>41</v>
      </c>
      <c r="R49" s="85" t="s">
        <v>169</v>
      </c>
      <c r="S49" s="45" t="s">
        <v>201</v>
      </c>
      <c r="T49" s="115" t="s">
        <v>233</v>
      </c>
      <c r="U49" s="134"/>
    </row>
    <row r="50" spans="1:21" x14ac:dyDescent="0.25">
      <c r="A50" s="38"/>
      <c r="B50" s="39">
        <f>SUM(B6:B49)</f>
        <v>309116812.94117653</v>
      </c>
      <c r="C50" s="39">
        <f>SUM(C6:C49)</f>
        <v>262749291</v>
      </c>
      <c r="D50" s="5"/>
      <c r="E50" s="39">
        <f>SUM(E6:E49)</f>
        <v>46367521.941176474</v>
      </c>
      <c r="F50" s="39">
        <f>SUM(F6:F49)</f>
        <v>309116812.94117653</v>
      </c>
      <c r="G50" s="39">
        <f>SUM(G6:G49)</f>
        <v>309116812.94117653</v>
      </c>
      <c r="H50" s="6"/>
      <c r="I50" s="5"/>
      <c r="J50" s="5"/>
      <c r="K50" s="6"/>
      <c r="L50" s="9"/>
      <c r="M50" s="79">
        <f>SUM(M6:M49)</f>
        <v>2208916</v>
      </c>
      <c r="N50" s="7"/>
      <c r="O50" s="6">
        <f>SUM(O6:O49)</f>
        <v>33</v>
      </c>
      <c r="P50" s="80">
        <f>SUM(P6:P49)</f>
        <v>193548606</v>
      </c>
      <c r="Q50" s="5"/>
      <c r="R50" s="4"/>
    </row>
    <row r="51" spans="1:21" x14ac:dyDescent="0.25">
      <c r="A51" s="38"/>
      <c r="B51" s="39"/>
      <c r="C51" s="119">
        <f>C15+C34+C40+C46</f>
        <v>113232881</v>
      </c>
      <c r="D51" s="38" t="s">
        <v>190</v>
      </c>
      <c r="E51" s="39"/>
      <c r="F51" s="39"/>
      <c r="G51" s="39"/>
      <c r="H51" s="6"/>
      <c r="I51" s="5"/>
      <c r="J51" s="5"/>
      <c r="K51" s="6"/>
      <c r="L51" s="9"/>
      <c r="M51" s="79"/>
      <c r="N51" s="7"/>
      <c r="O51" s="6"/>
      <c r="P51" s="80"/>
      <c r="Q51" s="5"/>
      <c r="R51" s="4"/>
    </row>
    <row r="52" spans="1:21" x14ac:dyDescent="0.25">
      <c r="A52" s="38"/>
      <c r="B52" s="39"/>
      <c r="C52" s="39">
        <f>C6+C19</f>
        <v>124660365</v>
      </c>
      <c r="D52" s="38" t="s">
        <v>193</v>
      </c>
      <c r="E52" s="39"/>
      <c r="F52" s="39"/>
      <c r="G52" s="39"/>
      <c r="H52" s="6"/>
      <c r="I52" s="5"/>
      <c r="J52" s="5"/>
      <c r="K52" s="6"/>
      <c r="L52" s="9"/>
      <c r="M52" s="79"/>
      <c r="N52" s="7"/>
      <c r="O52" s="6"/>
      <c r="P52" s="80"/>
      <c r="Q52" s="5"/>
      <c r="R52" s="4"/>
    </row>
    <row r="53" spans="1:21" x14ac:dyDescent="0.25">
      <c r="A53" s="38"/>
      <c r="B53" s="39"/>
      <c r="C53" s="39">
        <f>C11+C32+C38+C44</f>
        <v>5962500</v>
      </c>
      <c r="D53" s="38" t="s">
        <v>191</v>
      </c>
      <c r="E53" s="39"/>
      <c r="F53" s="39"/>
      <c r="G53" s="39"/>
      <c r="H53" s="6"/>
      <c r="I53" s="5"/>
      <c r="J53" s="5"/>
      <c r="K53" s="6"/>
      <c r="L53" s="9"/>
      <c r="M53" s="79"/>
      <c r="N53" s="7"/>
      <c r="O53" s="6"/>
      <c r="P53" s="80"/>
      <c r="Q53" s="5"/>
      <c r="R53" s="4"/>
    </row>
    <row r="54" spans="1:21" x14ac:dyDescent="0.25">
      <c r="A54" s="11"/>
      <c r="B54" s="7"/>
      <c r="C54" s="96">
        <f>C13</f>
        <v>500000</v>
      </c>
      <c r="D54" s="11" t="s">
        <v>192</v>
      </c>
      <c r="E54" s="10"/>
      <c r="F54" s="10"/>
      <c r="G54" s="7"/>
      <c r="H54" s="17"/>
      <c r="I54" s="9"/>
      <c r="J54" s="9"/>
      <c r="K54" s="7"/>
      <c r="L54" s="8"/>
      <c r="M54" s="7"/>
      <c r="N54" s="7"/>
      <c r="O54" s="6"/>
      <c r="P54" s="12"/>
      <c r="Q54" s="5"/>
      <c r="R54" s="4"/>
    </row>
    <row r="55" spans="1:21" x14ac:dyDescent="0.25">
      <c r="A55" s="11"/>
      <c r="B55" s="7"/>
      <c r="C55" s="120">
        <f>C23+C26+C29</f>
        <v>18393545</v>
      </c>
      <c r="D55" s="11" t="s">
        <v>194</v>
      </c>
      <c r="E55" s="10"/>
      <c r="F55" s="10"/>
      <c r="G55" s="7"/>
      <c r="H55" s="17"/>
      <c r="I55" s="9"/>
      <c r="J55" s="9"/>
      <c r="K55" s="7"/>
      <c r="L55" s="8"/>
      <c r="M55" s="7"/>
      <c r="N55" s="7"/>
      <c r="O55" s="6"/>
      <c r="P55" s="6"/>
      <c r="Q55" s="5"/>
      <c r="R55" s="4"/>
    </row>
    <row r="56" spans="1:21" x14ac:dyDescent="0.25">
      <c r="A56" s="11"/>
      <c r="B56" s="7"/>
      <c r="C56" s="96"/>
      <c r="D56" s="11"/>
      <c r="E56" s="10"/>
      <c r="F56" s="10"/>
      <c r="G56" s="7"/>
      <c r="H56" s="17"/>
      <c r="I56" s="9"/>
      <c r="J56" s="9"/>
      <c r="K56" s="7"/>
      <c r="L56" s="8"/>
      <c r="M56" s="7"/>
      <c r="N56" s="7"/>
      <c r="O56" s="6"/>
      <c r="P56" s="6"/>
      <c r="Q56" s="5"/>
      <c r="R56" s="4"/>
    </row>
    <row r="57" spans="1:21" ht="93" customHeight="1" x14ac:dyDescent="0.25">
      <c r="A57" s="51" t="s">
        <v>19</v>
      </c>
      <c r="B57" s="51" t="s">
        <v>20</v>
      </c>
      <c r="C57" s="51" t="s">
        <v>21</v>
      </c>
      <c r="D57" s="51" t="s">
        <v>22</v>
      </c>
      <c r="E57" s="51" t="s">
        <v>23</v>
      </c>
      <c r="F57" s="51" t="s">
        <v>4</v>
      </c>
      <c r="G57" s="51" t="s">
        <v>24</v>
      </c>
      <c r="H57" s="51" t="s">
        <v>25</v>
      </c>
      <c r="I57" s="69" t="s">
        <v>8</v>
      </c>
      <c r="J57" s="75"/>
      <c r="K57" s="72"/>
      <c r="L57" s="1"/>
      <c r="N57" s="3"/>
    </row>
    <row r="58" spans="1:21" ht="132" customHeight="1" x14ac:dyDescent="0.25">
      <c r="A58" s="83" t="str">
        <f>H6</f>
        <v>RCO01</v>
      </c>
      <c r="B58" s="41" t="str">
        <f>I6</f>
        <v>Enterprises supported (of which: micro, small, medium, large)(Paramą gavusios įmonės (iš kurių: labai mažos, mažosios, vidutinės ir didelės)</v>
      </c>
      <c r="C58" s="48" t="str">
        <f>L6</f>
        <v>enterprises</v>
      </c>
      <c r="D58" s="48">
        <v>0</v>
      </c>
      <c r="E58" s="41" t="s">
        <v>38</v>
      </c>
      <c r="F58" s="48" t="s">
        <v>37</v>
      </c>
      <c r="G58" s="48" t="s">
        <v>17</v>
      </c>
      <c r="H58" s="102">
        <f>O6+O34+O40+O46+O15+O19</f>
        <v>16</v>
      </c>
      <c r="I58" s="103">
        <f>P19+P15+P46+P40+P34+P6</f>
        <v>34</v>
      </c>
      <c r="J58" s="75"/>
      <c r="K58" s="73"/>
      <c r="L58" s="74"/>
      <c r="N58" s="2"/>
    </row>
    <row r="59" spans="1:21" ht="60" x14ac:dyDescent="0.25">
      <c r="A59" s="82" t="str">
        <f>H7</f>
        <v>RCO02</v>
      </c>
      <c r="B59" s="50" t="str">
        <f>I7</f>
        <v>Enterprises supported by grants (paramą dotacijomis gavusios įmonės)</v>
      </c>
      <c r="C59" s="49" t="str">
        <f>L7</f>
        <v>enterprises</v>
      </c>
      <c r="D59" s="48">
        <v>0</v>
      </c>
      <c r="E59" s="41" t="s">
        <v>38</v>
      </c>
      <c r="F59" s="48" t="s">
        <v>37</v>
      </c>
      <c r="G59" s="48" t="s">
        <v>17</v>
      </c>
      <c r="H59" s="104">
        <f>O7+O35+O41+O47+O16+O20</f>
        <v>16</v>
      </c>
      <c r="I59" s="105">
        <f>P20+P16+P47+P41+P35+P7</f>
        <v>34</v>
      </c>
      <c r="J59" s="75"/>
      <c r="L59" s="1"/>
      <c r="M59" s="1"/>
      <c r="N59" s="1"/>
      <c r="P59" s="2"/>
      <c r="Q59" s="1"/>
    </row>
    <row r="60" spans="1:21" ht="90" x14ac:dyDescent="0.25">
      <c r="A60" s="49" t="str">
        <f>H13</f>
        <v>Specific output</v>
      </c>
      <c r="B60" s="15" t="str">
        <f>I13</f>
        <v>The feasibility study procured by procuring organisation
(Perkančiosios organizacijos įsigyta galimybių studija)</v>
      </c>
      <c r="C60" s="13" t="str">
        <f>L13</f>
        <v>number</v>
      </c>
      <c r="D60" s="48">
        <v>0</v>
      </c>
      <c r="E60" s="41" t="s">
        <v>38</v>
      </c>
      <c r="F60" s="48" t="s">
        <v>37</v>
      </c>
      <c r="G60" s="32" t="s">
        <v>17</v>
      </c>
      <c r="H60" s="54">
        <f>O13</f>
        <v>1</v>
      </c>
      <c r="I60" s="70">
        <f>P13</f>
        <v>1</v>
      </c>
      <c r="J60" s="75"/>
    </row>
    <row r="61" spans="1:21" s="56" customFormat="1" ht="90" x14ac:dyDescent="0.25">
      <c r="A61" s="13" t="s">
        <v>118</v>
      </c>
      <c r="B61" s="88" t="s">
        <v>143</v>
      </c>
      <c r="C61" s="50" t="str">
        <f>L23</f>
        <v>hectares</v>
      </c>
      <c r="D61" s="48">
        <f>M23+M26+M29</f>
        <v>0</v>
      </c>
      <c r="E61" s="41" t="s">
        <v>38</v>
      </c>
      <c r="F61" s="48" t="s">
        <v>37</v>
      </c>
      <c r="G61" s="32" t="s">
        <v>17</v>
      </c>
      <c r="H61" s="55">
        <f>O23+O26+O29</f>
        <v>0</v>
      </c>
      <c r="I61" s="113">
        <f>P29+P26+P23</f>
        <v>76</v>
      </c>
      <c r="J61" s="76"/>
      <c r="S61" s="57"/>
      <c r="U61" s="114"/>
    </row>
    <row r="62" spans="1:21" ht="225" x14ac:dyDescent="0.25">
      <c r="A62" s="52" t="str">
        <f>H8</f>
        <v>RCO121a</v>
      </c>
      <c r="B62" s="35" t="str">
        <f>I8</f>
        <v>Enterprises supported to achieve the reduction of greenhouse-gas emissions from activities listed in Annex I to Directive 2003/87/EC
(Įmonės, gavusios paramą siekiant sumažinti šiltnamio efektą sukeliančių dujų, išmetamų vykdant Direktyvos 2003/87/EB I priede išvardytą veiklą, kiekį)</v>
      </c>
      <c r="C62" s="49" t="str">
        <f>L8</f>
        <v>enterprises</v>
      </c>
      <c r="D62" s="48">
        <f>M8</f>
        <v>0</v>
      </c>
      <c r="E62" s="41" t="s">
        <v>38</v>
      </c>
      <c r="F62" s="48" t="s">
        <v>37</v>
      </c>
      <c r="G62" s="48" t="s">
        <v>17</v>
      </c>
      <c r="H62" s="55">
        <f>O8</f>
        <v>0</v>
      </c>
      <c r="I62" s="70">
        <f>P8</f>
        <v>1</v>
      </c>
      <c r="J62" s="75"/>
    </row>
    <row r="63" spans="1:21" s="56" customFormat="1" ht="60" x14ac:dyDescent="0.25">
      <c r="A63" s="50" t="str">
        <f>H11</f>
        <v>Specific output</v>
      </c>
      <c r="B63" s="15" t="str">
        <f>I11</f>
        <v xml:space="preserve"> Enterprises investing in skills development
(Į įgūdžių ugdymą investuojančios įmonės)</v>
      </c>
      <c r="C63" s="49" t="str">
        <f>L11</f>
        <v>enterprises</v>
      </c>
      <c r="D63" s="48">
        <f>M11+M32+M38+M44</f>
        <v>0</v>
      </c>
      <c r="E63" s="41" t="s">
        <v>38</v>
      </c>
      <c r="F63" s="48" t="s">
        <v>37</v>
      </c>
      <c r="G63" s="32" t="s">
        <v>17</v>
      </c>
      <c r="H63" s="55">
        <f>O32+O38+O44+O11</f>
        <v>0</v>
      </c>
      <c r="I63" s="103">
        <f>P44+P38+P32+P11</f>
        <v>18</v>
      </c>
      <c r="J63" s="76"/>
      <c r="S63" s="57"/>
      <c r="U63" s="114"/>
    </row>
    <row r="64" spans="1:21" s="56" customFormat="1" ht="150" x14ac:dyDescent="0.25">
      <c r="A64" s="52" t="str">
        <f>H9</f>
        <v>RCR02</v>
      </c>
      <c r="B64" s="35" t="str">
        <f>I9</f>
        <v>Private investments matching public support (of which: grants, financial instruments)(privačiosios investicijos, papildančios viešąją paramą (iš kurių: dotacijos, finansinės priemonės))</v>
      </c>
      <c r="C64" s="49" t="str">
        <f>L9</f>
        <v>euro</v>
      </c>
      <c r="D64" s="48">
        <v>0</v>
      </c>
      <c r="E64" s="41" t="s">
        <v>38</v>
      </c>
      <c r="F64" s="48" t="s">
        <v>37</v>
      </c>
      <c r="G64" s="48">
        <v>2021</v>
      </c>
      <c r="H64" s="48" t="s">
        <v>17</v>
      </c>
      <c r="I64" s="105">
        <f>P9+P36+P42+P48+P17+P21</f>
        <v>187476286</v>
      </c>
      <c r="J64" s="76"/>
      <c r="S64" s="57"/>
      <c r="U64" s="114"/>
    </row>
    <row r="65" spans="1:21" s="56" customFormat="1" ht="195" x14ac:dyDescent="0.25">
      <c r="A65" s="52" t="str">
        <f>H10</f>
        <v xml:space="preserve">RCR29a
</v>
      </c>
      <c r="B65" s="35" t="str">
        <f>I10</f>
        <v>Estimated greenhouse-gas emissions from activities listed in Annex I to Directive 2003/87/EC in supported enterprises
(Numatomas šiltnamio efektą sukeliančių dujų, išmetamų vykdant Direktyvos 2003/87/EB I priede išvardytą veiklą, kiekis paramą gavusiose įmonėse)</v>
      </c>
      <c r="C65" s="34" t="str">
        <f>L10</f>
        <v>tons of CO2eq/year</v>
      </c>
      <c r="D65" s="87">
        <f>M10</f>
        <v>2208916</v>
      </c>
      <c r="E65" s="41" t="s">
        <v>38</v>
      </c>
      <c r="F65" s="48" t="s">
        <v>37</v>
      </c>
      <c r="G65" s="48">
        <v>2021</v>
      </c>
      <c r="H65" s="48" t="s">
        <v>17</v>
      </c>
      <c r="I65" s="71">
        <f>P10</f>
        <v>1920852</v>
      </c>
      <c r="J65" s="76"/>
      <c r="S65" s="57"/>
      <c r="U65" s="114"/>
    </row>
    <row r="66" spans="1:21" s="56" customFormat="1" ht="120" x14ac:dyDescent="0.25">
      <c r="A66" s="49" t="str">
        <f>H24</f>
        <v>Specific result</v>
      </c>
      <c r="B66" s="37" t="str">
        <f>I24</f>
        <v>The area of business infrastructure for SMEs used for  sustainable economic  uses (Verslo infrastruktūros MVĮ plotas, naudojamas tvariai ekonominei  veiklai)</v>
      </c>
      <c r="C66" s="50" t="str">
        <f>L24</f>
        <v>hectares</v>
      </c>
      <c r="D66" s="48">
        <f>M24+M27+M30</f>
        <v>0</v>
      </c>
      <c r="E66" s="41" t="s">
        <v>38</v>
      </c>
      <c r="F66" s="48" t="s">
        <v>37</v>
      </c>
      <c r="G66" s="48">
        <v>2021</v>
      </c>
      <c r="H66" s="48">
        <f>O30+O27+O24</f>
        <v>0</v>
      </c>
      <c r="I66" s="113">
        <f>P24+P27+P30</f>
        <v>76</v>
      </c>
      <c r="J66" s="76"/>
      <c r="S66" s="57"/>
      <c r="U66" s="114"/>
    </row>
    <row r="67" spans="1:21" s="56" customFormat="1" ht="270" x14ac:dyDescent="0.25">
      <c r="A67" s="49" t="str">
        <f>H14</f>
        <v>Specific result</v>
      </c>
      <c r="B67" s="30" t="str">
        <f>I14</f>
        <v>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v>
      </c>
      <c r="C67" s="49" t="str">
        <f>L14</f>
        <v>percentage</v>
      </c>
      <c r="D67" s="48">
        <v>0</v>
      </c>
      <c r="E67" s="41" t="s">
        <v>38</v>
      </c>
      <c r="F67" s="48" t="s">
        <v>37</v>
      </c>
      <c r="G67" s="48">
        <v>2021</v>
      </c>
      <c r="H67" s="54" t="s">
        <v>17</v>
      </c>
      <c r="I67" s="70">
        <f>P14</f>
        <v>35</v>
      </c>
      <c r="J67" s="76"/>
      <c r="S67" s="57"/>
      <c r="U67" s="114"/>
    </row>
    <row r="68" spans="1:21" s="56" customFormat="1" ht="90" x14ac:dyDescent="0.25">
      <c r="A68" s="49" t="str">
        <f>H37</f>
        <v>Specific result</v>
      </c>
      <c r="B68" s="67" t="str">
        <f>I37</f>
        <v xml:space="preserve"> Sustainable jobs created in supported entities
(Paramą gavusiuose subjektuose sukurtos tvarios darbo vietos)</v>
      </c>
      <c r="C68" s="50" t="str">
        <f>L37</f>
        <v>annual FTEs</v>
      </c>
      <c r="D68" s="48">
        <v>0</v>
      </c>
      <c r="E68" s="41" t="s">
        <v>38</v>
      </c>
      <c r="F68" s="48" t="s">
        <v>37</v>
      </c>
      <c r="G68" s="48">
        <v>2021</v>
      </c>
      <c r="H68" s="54" t="s">
        <v>17</v>
      </c>
      <c r="I68" s="103">
        <f>P37+P43+P49+P18+P22</f>
        <v>494</v>
      </c>
      <c r="J68" s="76"/>
      <c r="S68" s="57"/>
      <c r="U68" s="114"/>
    </row>
    <row r="69" spans="1:21" s="56" customFormat="1" ht="195" x14ac:dyDescent="0.25">
      <c r="A69" s="50" t="str">
        <f>H12</f>
        <v>Specific result</v>
      </c>
      <c r="B69" s="50" t="str">
        <f>I12</f>
        <v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v>
      </c>
      <c r="C69" s="15" t="str">
        <f>L12</f>
        <v>participants</v>
      </c>
      <c r="D69" s="48">
        <f>M12+M33+M39+M45</f>
        <v>0</v>
      </c>
      <c r="E69" s="41" t="s">
        <v>38</v>
      </c>
      <c r="F69" s="48" t="s">
        <v>37</v>
      </c>
      <c r="G69" s="48">
        <v>2021</v>
      </c>
      <c r="H69" s="54" t="s">
        <v>17</v>
      </c>
      <c r="I69" s="105">
        <f>P33+P39+P45+P12</f>
        <v>491</v>
      </c>
      <c r="J69" s="76"/>
      <c r="S69" s="57"/>
      <c r="U69" s="114"/>
    </row>
    <row r="70" spans="1:21" s="56" customFormat="1" ht="135" x14ac:dyDescent="0.25">
      <c r="A70" s="49" t="str">
        <f>H25</f>
        <v>Specific result</v>
      </c>
      <c r="B70" s="31" t="str">
        <f>I25</f>
        <v>Sustainable investments attracted to the rehabilitated land used for economic uses
(Tvarios investicijos pritrauktos  į rekultivuotos žemės, kuriai suteikta parama, plotą)</v>
      </c>
      <c r="C70" s="15" t="str">
        <f>L25</f>
        <v>euro</v>
      </c>
      <c r="D70" s="48">
        <v>0</v>
      </c>
      <c r="E70" s="41" t="s">
        <v>38</v>
      </c>
      <c r="F70" s="48" t="s">
        <v>37</v>
      </c>
      <c r="G70" s="48">
        <v>2021</v>
      </c>
      <c r="H70" s="54" t="s">
        <v>17</v>
      </c>
      <c r="I70" s="105">
        <f>P25+P28+P31</f>
        <v>4150208</v>
      </c>
      <c r="J70" s="76"/>
      <c r="S70" s="57"/>
      <c r="U70" s="114"/>
    </row>
    <row r="71" spans="1:21" x14ac:dyDescent="0.25">
      <c r="D71" s="84">
        <f>SUM(D58:D70)</f>
        <v>2208916</v>
      </c>
      <c r="G71">
        <v>0</v>
      </c>
      <c r="H71" s="16">
        <f>SUM(H58:H70)</f>
        <v>33</v>
      </c>
      <c r="I71" s="81">
        <f>SUM(I58:I70)</f>
        <v>193548606</v>
      </c>
      <c r="J71" t="b">
        <f>I71=P50</f>
        <v>1</v>
      </c>
    </row>
  </sheetData>
  <mergeCells count="141">
    <mergeCell ref="A15:A22"/>
    <mergeCell ref="C19:C22"/>
    <mergeCell ref="C15:C18"/>
    <mergeCell ref="D15:D18"/>
    <mergeCell ref="E15:E18"/>
    <mergeCell ref="F15:F18"/>
    <mergeCell ref="G15:G18"/>
    <mergeCell ref="J15:J18"/>
    <mergeCell ref="K15:K18"/>
    <mergeCell ref="B15:B22"/>
    <mergeCell ref="J19:J22"/>
    <mergeCell ref="A32:A37"/>
    <mergeCell ref="E34:E37"/>
    <mergeCell ref="B32:B37"/>
    <mergeCell ref="B38:B43"/>
    <mergeCell ref="C34:C37"/>
    <mergeCell ref="D34:D37"/>
    <mergeCell ref="D32:D33"/>
    <mergeCell ref="C32:C33"/>
    <mergeCell ref="F34:F37"/>
    <mergeCell ref="A44:A49"/>
    <mergeCell ref="C46:C49"/>
    <mergeCell ref="D46:D49"/>
    <mergeCell ref="E46:E49"/>
    <mergeCell ref="F46:F49"/>
    <mergeCell ref="G46:G49"/>
    <mergeCell ref="B44:B49"/>
    <mergeCell ref="A38:A43"/>
    <mergeCell ref="C38:C39"/>
    <mergeCell ref="D38:D39"/>
    <mergeCell ref="E38:E39"/>
    <mergeCell ref="D40:D43"/>
    <mergeCell ref="E40:E43"/>
    <mergeCell ref="F40:F43"/>
    <mergeCell ref="G40:G43"/>
    <mergeCell ref="E44:E45"/>
    <mergeCell ref="F44:F45"/>
    <mergeCell ref="G44:G45"/>
    <mergeCell ref="C44:C45"/>
    <mergeCell ref="D44:D45"/>
    <mergeCell ref="A13:A14"/>
    <mergeCell ref="B13:B14"/>
    <mergeCell ref="C13:C14"/>
    <mergeCell ref="D13:D14"/>
    <mergeCell ref="E13:E14"/>
    <mergeCell ref="J6:J10"/>
    <mergeCell ref="J11:J12"/>
    <mergeCell ref="J13:J14"/>
    <mergeCell ref="F13:F14"/>
    <mergeCell ref="G13:G14"/>
    <mergeCell ref="A26:A28"/>
    <mergeCell ref="C23:C25"/>
    <mergeCell ref="D23:D25"/>
    <mergeCell ref="E23:E25"/>
    <mergeCell ref="F38:F39"/>
    <mergeCell ref="G38:G39"/>
    <mergeCell ref="C40:C43"/>
    <mergeCell ref="A1:H1"/>
    <mergeCell ref="J34:J37"/>
    <mergeCell ref="A29:A31"/>
    <mergeCell ref="A23:A25"/>
    <mergeCell ref="F23:F25"/>
    <mergeCell ref="A4:A5"/>
    <mergeCell ref="B4:B5"/>
    <mergeCell ref="C4:C5"/>
    <mergeCell ref="D4:F4"/>
    <mergeCell ref="G4:G5"/>
    <mergeCell ref="A6:A12"/>
    <mergeCell ref="F19:F22"/>
    <mergeCell ref="G19:G22"/>
    <mergeCell ref="H4:I4"/>
    <mergeCell ref="J4:J5"/>
    <mergeCell ref="B6:B12"/>
    <mergeCell ref="D11:D12"/>
    <mergeCell ref="C29:C31"/>
    <mergeCell ref="B29:B31"/>
    <mergeCell ref="C6:C10"/>
    <mergeCell ref="D6:D10"/>
    <mergeCell ref="E6:E10"/>
    <mergeCell ref="F6:F10"/>
    <mergeCell ref="G32:G33"/>
    <mergeCell ref="F32:F33"/>
    <mergeCell ref="E32:E33"/>
    <mergeCell ref="C11:C12"/>
    <mergeCell ref="E11:E12"/>
    <mergeCell ref="G11:G12"/>
    <mergeCell ref="F11:F12"/>
    <mergeCell ref="G6:G10"/>
    <mergeCell ref="D19:D22"/>
    <mergeCell ref="E19:E22"/>
    <mergeCell ref="E29:E31"/>
    <mergeCell ref="G23:G25"/>
    <mergeCell ref="B26:B28"/>
    <mergeCell ref="C26:C28"/>
    <mergeCell ref="D29:D31"/>
    <mergeCell ref="G29:G31"/>
    <mergeCell ref="F29:F31"/>
    <mergeCell ref="B23:B25"/>
    <mergeCell ref="U4:U5"/>
    <mergeCell ref="K34:K37"/>
    <mergeCell ref="P4:P5"/>
    <mergeCell ref="O4:O5"/>
    <mergeCell ref="K4:K5"/>
    <mergeCell ref="L4:L5"/>
    <mergeCell ref="M4:N4"/>
    <mergeCell ref="D26:D28"/>
    <mergeCell ref="E26:E28"/>
    <mergeCell ref="F26:F28"/>
    <mergeCell ref="G26:G28"/>
    <mergeCell ref="G34:G37"/>
    <mergeCell ref="T4:T5"/>
    <mergeCell ref="S4:S5"/>
    <mergeCell ref="Q4:Q5"/>
    <mergeCell ref="R4:R5"/>
    <mergeCell ref="K6:K10"/>
    <mergeCell ref="K11:K12"/>
    <mergeCell ref="K13:K14"/>
    <mergeCell ref="J23:J25"/>
    <mergeCell ref="K23:K25"/>
    <mergeCell ref="J26:J28"/>
    <mergeCell ref="K26:K28"/>
    <mergeCell ref="J29:J31"/>
    <mergeCell ref="J32:J33"/>
    <mergeCell ref="K32:K33"/>
    <mergeCell ref="K29:K31"/>
    <mergeCell ref="K19:K22"/>
    <mergeCell ref="U15:U22"/>
    <mergeCell ref="U29:U31"/>
    <mergeCell ref="U45:U49"/>
    <mergeCell ref="U38:U43"/>
    <mergeCell ref="U32:U37"/>
    <mergeCell ref="J44:J45"/>
    <mergeCell ref="K44:K45"/>
    <mergeCell ref="J46:J49"/>
    <mergeCell ref="K46:K49"/>
    <mergeCell ref="J38:J39"/>
    <mergeCell ref="K38:K39"/>
    <mergeCell ref="K40:K43"/>
    <mergeCell ref="J40:J43"/>
    <mergeCell ref="U23:U25"/>
    <mergeCell ref="U26:U28"/>
  </mergeCells>
  <phoneticPr fontId="14" type="noConversion"/>
  <pageMargins left="0.70866141732283472" right="0.70866141732283472" top="0.74803149606299213" bottom="0.74803149606299213" header="0.31496062992125984" footer="0.31496062992125984"/>
  <pageSetup paperSize="8" scale="3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workbookViewId="0">
      <selection activeCell="C3" sqref="C3"/>
    </sheetView>
  </sheetViews>
  <sheetFormatPr defaultColWidth="9.28515625" defaultRowHeight="15" x14ac:dyDescent="0.25"/>
  <cols>
    <col min="2" max="2" width="32.5703125" customWidth="1"/>
    <col min="3" max="3" width="128.28515625" customWidth="1"/>
  </cols>
  <sheetData>
    <row r="1" spans="1:3" x14ac:dyDescent="0.25">
      <c r="A1" s="58" t="s">
        <v>48</v>
      </c>
      <c r="B1" s="59" t="s">
        <v>49</v>
      </c>
      <c r="C1" s="58" t="s">
        <v>50</v>
      </c>
    </row>
    <row r="2" spans="1:3" x14ac:dyDescent="0.25">
      <c r="A2" s="58">
        <v>1</v>
      </c>
      <c r="B2" s="60" t="s">
        <v>19</v>
      </c>
      <c r="C2" s="60" t="s">
        <v>65</v>
      </c>
    </row>
    <row r="3" spans="1:3" x14ac:dyDescent="0.25">
      <c r="A3" s="58">
        <f t="shared" ref="A3:A19" si="0">A2+1</f>
        <v>2</v>
      </c>
      <c r="B3" s="60" t="s">
        <v>20</v>
      </c>
      <c r="C3" s="61" t="s">
        <v>113</v>
      </c>
    </row>
    <row r="4" spans="1:3" x14ac:dyDescent="0.25">
      <c r="A4" s="58">
        <f t="shared" si="0"/>
        <v>3</v>
      </c>
      <c r="B4" s="60" t="s">
        <v>52</v>
      </c>
      <c r="C4" s="60" t="s">
        <v>18</v>
      </c>
    </row>
    <row r="5" spans="1:3" x14ac:dyDescent="0.25">
      <c r="A5" s="58">
        <f t="shared" si="0"/>
        <v>4</v>
      </c>
      <c r="B5" s="60" t="s">
        <v>53</v>
      </c>
      <c r="C5" s="60" t="s">
        <v>66</v>
      </c>
    </row>
    <row r="6" spans="1:3" x14ac:dyDescent="0.25">
      <c r="A6" s="58">
        <f t="shared" si="0"/>
        <v>5</v>
      </c>
      <c r="B6" s="60" t="s">
        <v>6</v>
      </c>
      <c r="C6" s="60">
        <v>0</v>
      </c>
    </row>
    <row r="7" spans="1:3" x14ac:dyDescent="0.25">
      <c r="A7" s="58">
        <f t="shared" si="0"/>
        <v>6</v>
      </c>
      <c r="B7" s="60" t="s">
        <v>7</v>
      </c>
      <c r="C7" s="60" t="s">
        <v>67</v>
      </c>
    </row>
    <row r="8" spans="1:3" x14ac:dyDescent="0.25">
      <c r="A8" s="58">
        <f t="shared" si="0"/>
        <v>7</v>
      </c>
      <c r="B8" s="60" t="s">
        <v>8</v>
      </c>
      <c r="C8" s="60" t="s">
        <v>68</v>
      </c>
    </row>
    <row r="9" spans="1:3" x14ac:dyDescent="0.25">
      <c r="A9" s="58">
        <f t="shared" si="0"/>
        <v>8</v>
      </c>
      <c r="B9" s="60" t="s">
        <v>54</v>
      </c>
      <c r="C9" s="60" t="s">
        <v>37</v>
      </c>
    </row>
    <row r="10" spans="1:3" x14ac:dyDescent="0.25">
      <c r="A10" s="58">
        <f t="shared" si="0"/>
        <v>9</v>
      </c>
      <c r="B10" s="60" t="s">
        <v>55</v>
      </c>
      <c r="C10" s="61" t="s">
        <v>37</v>
      </c>
    </row>
    <row r="11" spans="1:3" ht="45" x14ac:dyDescent="0.25">
      <c r="A11" s="58">
        <f t="shared" si="0"/>
        <v>10</v>
      </c>
      <c r="B11" s="60" t="s">
        <v>56</v>
      </c>
      <c r="C11" s="61" t="s">
        <v>85</v>
      </c>
    </row>
    <row r="12" spans="1:3" x14ac:dyDescent="0.25">
      <c r="A12" s="58">
        <f t="shared" si="0"/>
        <v>11</v>
      </c>
      <c r="B12" s="60" t="s">
        <v>57</v>
      </c>
      <c r="C12" s="60" t="s">
        <v>31</v>
      </c>
    </row>
    <row r="13" spans="1:3" x14ac:dyDescent="0.25">
      <c r="A13" s="58">
        <f t="shared" si="0"/>
        <v>12</v>
      </c>
      <c r="B13" s="60" t="s">
        <v>58</v>
      </c>
      <c r="C13" s="62" t="s">
        <v>69</v>
      </c>
    </row>
    <row r="14" spans="1:3" x14ac:dyDescent="0.25">
      <c r="A14" s="58">
        <f t="shared" si="0"/>
        <v>13</v>
      </c>
      <c r="B14" s="60" t="s">
        <v>59</v>
      </c>
      <c r="C14" s="61"/>
    </row>
    <row r="15" spans="1:3" ht="45" x14ac:dyDescent="0.25">
      <c r="A15" s="58">
        <f t="shared" si="0"/>
        <v>14</v>
      </c>
      <c r="B15" s="60" t="s">
        <v>60</v>
      </c>
      <c r="C15" s="62" t="s">
        <v>70</v>
      </c>
    </row>
    <row r="16" spans="1:3" ht="60" x14ac:dyDescent="0.25">
      <c r="A16" s="58">
        <f t="shared" si="0"/>
        <v>15</v>
      </c>
      <c r="B16" s="60" t="s">
        <v>61</v>
      </c>
      <c r="C16" s="62" t="s">
        <v>71</v>
      </c>
    </row>
    <row r="17" spans="1:3" x14ac:dyDescent="0.25">
      <c r="A17" s="58">
        <f t="shared" si="0"/>
        <v>16</v>
      </c>
      <c r="B17" s="60" t="s">
        <v>62</v>
      </c>
      <c r="C17" s="63" t="s">
        <v>93</v>
      </c>
    </row>
    <row r="18" spans="1:3" x14ac:dyDescent="0.25">
      <c r="A18" s="58">
        <f t="shared" si="0"/>
        <v>17</v>
      </c>
      <c r="B18" s="60" t="s">
        <v>63</v>
      </c>
      <c r="C18" s="61"/>
    </row>
    <row r="19" spans="1:3" x14ac:dyDescent="0.25">
      <c r="A19" s="58">
        <f t="shared" si="0"/>
        <v>18</v>
      </c>
      <c r="B19" s="60" t="s">
        <v>64</v>
      </c>
      <c r="C19" s="6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workbookViewId="0">
      <selection activeCell="F11" sqref="F11"/>
    </sheetView>
  </sheetViews>
  <sheetFormatPr defaultColWidth="9.28515625" defaultRowHeight="15" x14ac:dyDescent="0.25"/>
  <cols>
    <col min="2" max="2" width="32.5703125" customWidth="1"/>
    <col min="3" max="3" width="128.28515625" customWidth="1"/>
  </cols>
  <sheetData>
    <row r="1" spans="1:3" x14ac:dyDescent="0.25">
      <c r="A1" s="58" t="s">
        <v>48</v>
      </c>
      <c r="B1" s="59" t="s">
        <v>49</v>
      </c>
      <c r="C1" s="58" t="s">
        <v>50</v>
      </c>
    </row>
    <row r="2" spans="1:3" x14ac:dyDescent="0.25">
      <c r="A2" s="58">
        <v>1</v>
      </c>
      <c r="B2" s="60" t="s">
        <v>19</v>
      </c>
      <c r="C2" s="60" t="s">
        <v>51</v>
      </c>
    </row>
    <row r="3" spans="1:3" x14ac:dyDescent="0.25">
      <c r="A3" s="58">
        <f t="shared" ref="A3:A19" si="0">A2+1</f>
        <v>2</v>
      </c>
      <c r="B3" s="60" t="s">
        <v>20</v>
      </c>
      <c r="C3" s="61" t="s">
        <v>101</v>
      </c>
    </row>
    <row r="4" spans="1:3" x14ac:dyDescent="0.25">
      <c r="A4" s="58">
        <f t="shared" si="0"/>
        <v>3</v>
      </c>
      <c r="B4" s="60" t="s">
        <v>52</v>
      </c>
      <c r="C4" s="60" t="s">
        <v>86</v>
      </c>
    </row>
    <row r="5" spans="1:3" x14ac:dyDescent="0.25">
      <c r="A5" s="58">
        <f t="shared" si="0"/>
        <v>4</v>
      </c>
      <c r="B5" s="60" t="s">
        <v>53</v>
      </c>
      <c r="C5" s="60" t="s">
        <v>73</v>
      </c>
    </row>
    <row r="6" spans="1:3" x14ac:dyDescent="0.25">
      <c r="A6" s="58">
        <f t="shared" si="0"/>
        <v>5</v>
      </c>
      <c r="B6" s="60" t="s">
        <v>6</v>
      </c>
      <c r="C6" s="60">
        <v>0</v>
      </c>
    </row>
    <row r="7" spans="1:3" x14ac:dyDescent="0.25">
      <c r="A7" s="58">
        <f t="shared" si="0"/>
        <v>6</v>
      </c>
      <c r="B7" s="60" t="s">
        <v>7</v>
      </c>
      <c r="C7" t="s">
        <v>78</v>
      </c>
    </row>
    <row r="8" spans="1:3" x14ac:dyDescent="0.25">
      <c r="A8" s="58">
        <f t="shared" si="0"/>
        <v>7</v>
      </c>
      <c r="B8" s="60" t="s">
        <v>8</v>
      </c>
      <c r="C8" s="60" t="s">
        <v>68</v>
      </c>
    </row>
    <row r="9" spans="1:3" x14ac:dyDescent="0.25">
      <c r="A9" s="58">
        <f t="shared" si="0"/>
        <v>8</v>
      </c>
      <c r="B9" s="60" t="s">
        <v>54</v>
      </c>
      <c r="C9" s="60" t="s">
        <v>37</v>
      </c>
    </row>
    <row r="10" spans="1:3" x14ac:dyDescent="0.25">
      <c r="A10" s="58">
        <f t="shared" si="0"/>
        <v>9</v>
      </c>
      <c r="B10" s="60" t="s">
        <v>55</v>
      </c>
      <c r="C10" s="61" t="s">
        <v>37</v>
      </c>
    </row>
    <row r="11" spans="1:3" ht="195" x14ac:dyDescent="0.25">
      <c r="A11" s="58">
        <f t="shared" si="0"/>
        <v>10</v>
      </c>
      <c r="B11" s="60" t="s">
        <v>56</v>
      </c>
      <c r="C11" s="61" t="s">
        <v>131</v>
      </c>
    </row>
    <row r="12" spans="1:3" x14ac:dyDescent="0.25">
      <c r="A12" s="58">
        <f t="shared" si="0"/>
        <v>11</v>
      </c>
      <c r="B12" s="60" t="s">
        <v>57</v>
      </c>
      <c r="C12" s="60" t="s">
        <v>79</v>
      </c>
    </row>
    <row r="13" spans="1:3" x14ac:dyDescent="0.25">
      <c r="A13" s="58">
        <f t="shared" si="0"/>
        <v>12</v>
      </c>
      <c r="B13" s="60" t="s">
        <v>58</v>
      </c>
      <c r="C13" s="62" t="s">
        <v>87</v>
      </c>
    </row>
    <row r="14" spans="1:3" x14ac:dyDescent="0.25">
      <c r="A14" s="58">
        <f t="shared" si="0"/>
        <v>13</v>
      </c>
      <c r="B14" s="60" t="s">
        <v>59</v>
      </c>
      <c r="C14" s="61"/>
    </row>
    <row r="15" spans="1:3" ht="60" x14ac:dyDescent="0.25">
      <c r="A15" s="58">
        <f t="shared" si="0"/>
        <v>14</v>
      </c>
      <c r="B15" s="60" t="s">
        <v>60</v>
      </c>
      <c r="C15" s="62" t="s">
        <v>88</v>
      </c>
    </row>
    <row r="16" spans="1:3" x14ac:dyDescent="0.25">
      <c r="A16" s="58">
        <f t="shared" si="0"/>
        <v>15</v>
      </c>
      <c r="B16" s="60" t="s">
        <v>61</v>
      </c>
      <c r="C16" s="62" t="s">
        <v>89</v>
      </c>
    </row>
    <row r="17" spans="1:3" x14ac:dyDescent="0.25">
      <c r="A17" s="58">
        <f t="shared" si="0"/>
        <v>16</v>
      </c>
      <c r="B17" s="60" t="s">
        <v>62</v>
      </c>
      <c r="C17" s="63" t="s">
        <v>81</v>
      </c>
    </row>
    <row r="18" spans="1:3" x14ac:dyDescent="0.25">
      <c r="A18" s="58">
        <f t="shared" si="0"/>
        <v>17</v>
      </c>
      <c r="B18" s="60" t="s">
        <v>63</v>
      </c>
      <c r="C18" s="61"/>
    </row>
    <row r="19" spans="1:3" x14ac:dyDescent="0.25">
      <c r="A19" s="58">
        <f t="shared" si="0"/>
        <v>18</v>
      </c>
      <c r="B19" s="60" t="s">
        <v>64</v>
      </c>
      <c r="C19" s="6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workbookViewId="0">
      <selection sqref="A1:XFD1048576"/>
    </sheetView>
  </sheetViews>
  <sheetFormatPr defaultColWidth="9.28515625" defaultRowHeight="15" x14ac:dyDescent="0.25"/>
  <cols>
    <col min="2" max="2" width="32.5703125" customWidth="1"/>
    <col min="3" max="3" width="128.28515625" customWidth="1"/>
  </cols>
  <sheetData>
    <row r="1" spans="1:3" x14ac:dyDescent="0.25">
      <c r="A1" s="58" t="s">
        <v>48</v>
      </c>
      <c r="B1" s="59" t="s">
        <v>49</v>
      </c>
      <c r="C1" s="58" t="s">
        <v>50</v>
      </c>
    </row>
    <row r="2" spans="1:3" x14ac:dyDescent="0.25">
      <c r="A2" s="58">
        <v>1</v>
      </c>
      <c r="B2" s="60" t="s">
        <v>19</v>
      </c>
      <c r="C2" s="60" t="s">
        <v>65</v>
      </c>
    </row>
    <row r="3" spans="1:3" x14ac:dyDescent="0.25">
      <c r="A3" s="58">
        <f t="shared" ref="A3:A19" si="0">A2+1</f>
        <v>2</v>
      </c>
      <c r="B3" s="60" t="s">
        <v>20</v>
      </c>
      <c r="C3" s="61" t="s">
        <v>103</v>
      </c>
    </row>
    <row r="4" spans="1:3" x14ac:dyDescent="0.25">
      <c r="A4" s="58">
        <f t="shared" si="0"/>
        <v>3</v>
      </c>
      <c r="B4" s="60" t="s">
        <v>52</v>
      </c>
      <c r="C4" s="60" t="s">
        <v>95</v>
      </c>
    </row>
    <row r="5" spans="1:3" x14ac:dyDescent="0.25">
      <c r="A5" s="58">
        <f t="shared" si="0"/>
        <v>4</v>
      </c>
      <c r="B5" s="60" t="s">
        <v>53</v>
      </c>
      <c r="C5" s="60" t="s">
        <v>66</v>
      </c>
    </row>
    <row r="6" spans="1:3" x14ac:dyDescent="0.25">
      <c r="A6" s="58">
        <f t="shared" si="0"/>
        <v>5</v>
      </c>
      <c r="B6" s="60" t="s">
        <v>6</v>
      </c>
      <c r="C6" s="60">
        <v>0</v>
      </c>
    </row>
    <row r="7" spans="1:3" x14ac:dyDescent="0.25">
      <c r="A7" s="58">
        <f t="shared" si="0"/>
        <v>6</v>
      </c>
      <c r="B7" s="60" t="s">
        <v>7</v>
      </c>
      <c r="C7" s="60" t="s">
        <v>67</v>
      </c>
    </row>
    <row r="8" spans="1:3" x14ac:dyDescent="0.25">
      <c r="A8" s="58">
        <f t="shared" si="0"/>
        <v>7</v>
      </c>
      <c r="B8" s="60" t="s">
        <v>8</v>
      </c>
      <c r="C8" s="60" t="s">
        <v>68</v>
      </c>
    </row>
    <row r="9" spans="1:3" x14ac:dyDescent="0.25">
      <c r="A9" s="58">
        <f t="shared" si="0"/>
        <v>8</v>
      </c>
      <c r="B9" s="60" t="s">
        <v>54</v>
      </c>
      <c r="C9" s="60" t="s">
        <v>37</v>
      </c>
    </row>
    <row r="10" spans="1:3" x14ac:dyDescent="0.25">
      <c r="A10" s="58">
        <f t="shared" si="0"/>
        <v>9</v>
      </c>
      <c r="B10" s="60" t="s">
        <v>55</v>
      </c>
      <c r="C10" s="61" t="s">
        <v>37</v>
      </c>
    </row>
    <row r="11" spans="1:3" ht="45" x14ac:dyDescent="0.25">
      <c r="A11" s="58">
        <f t="shared" si="0"/>
        <v>10</v>
      </c>
      <c r="B11" s="60" t="s">
        <v>56</v>
      </c>
      <c r="C11" s="61" t="s">
        <v>105</v>
      </c>
    </row>
    <row r="12" spans="1:3" x14ac:dyDescent="0.25">
      <c r="A12" s="58">
        <f t="shared" si="0"/>
        <v>11</v>
      </c>
      <c r="B12" s="60" t="s">
        <v>57</v>
      </c>
      <c r="C12" s="60" t="s">
        <v>31</v>
      </c>
    </row>
    <row r="13" spans="1:3" x14ac:dyDescent="0.25">
      <c r="A13" s="58">
        <f t="shared" si="0"/>
        <v>12</v>
      </c>
      <c r="B13" s="60" t="s">
        <v>58</v>
      </c>
      <c r="C13" s="62" t="s">
        <v>104</v>
      </c>
    </row>
    <row r="14" spans="1:3" x14ac:dyDescent="0.25">
      <c r="A14" s="58">
        <f t="shared" si="0"/>
        <v>13</v>
      </c>
      <c r="B14" s="60" t="s">
        <v>59</v>
      </c>
      <c r="C14" s="61"/>
    </row>
    <row r="15" spans="1:3" ht="45" x14ac:dyDescent="0.25">
      <c r="A15" s="58">
        <f t="shared" si="0"/>
        <v>14</v>
      </c>
      <c r="B15" s="60" t="s">
        <v>60</v>
      </c>
      <c r="C15" s="62" t="s">
        <v>70</v>
      </c>
    </row>
    <row r="16" spans="1:3" x14ac:dyDescent="0.25">
      <c r="A16" s="58">
        <f t="shared" si="0"/>
        <v>15</v>
      </c>
      <c r="B16" s="60" t="s">
        <v>61</v>
      </c>
      <c r="C16" s="62"/>
    </row>
    <row r="17" spans="1:3" x14ac:dyDescent="0.25">
      <c r="A17" s="58">
        <f t="shared" si="0"/>
        <v>16</v>
      </c>
      <c r="B17" s="60" t="s">
        <v>62</v>
      </c>
      <c r="C17" s="63" t="s">
        <v>93</v>
      </c>
    </row>
    <row r="18" spans="1:3" x14ac:dyDescent="0.25">
      <c r="A18" s="58">
        <f t="shared" si="0"/>
        <v>17</v>
      </c>
      <c r="B18" s="60" t="s">
        <v>63</v>
      </c>
      <c r="C18" s="61"/>
    </row>
    <row r="19" spans="1:3" x14ac:dyDescent="0.25">
      <c r="A19" s="58">
        <f t="shared" si="0"/>
        <v>18</v>
      </c>
      <c r="B19" s="60" t="s">
        <v>64</v>
      </c>
      <c r="C19" s="6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workbookViewId="0">
      <selection sqref="A1:XFD1048576"/>
    </sheetView>
  </sheetViews>
  <sheetFormatPr defaultColWidth="9.28515625" defaultRowHeight="15" x14ac:dyDescent="0.25"/>
  <cols>
    <col min="2" max="2" width="32.5703125" customWidth="1"/>
    <col min="3" max="3" width="128.28515625" customWidth="1"/>
  </cols>
  <sheetData>
    <row r="1" spans="1:3" x14ac:dyDescent="0.25">
      <c r="A1" s="58" t="s">
        <v>48</v>
      </c>
      <c r="B1" s="59" t="s">
        <v>49</v>
      </c>
      <c r="C1" s="58" t="s">
        <v>50</v>
      </c>
    </row>
    <row r="2" spans="1:3" x14ac:dyDescent="0.25">
      <c r="A2" s="58">
        <v>1</v>
      </c>
      <c r="B2" s="60" t="s">
        <v>19</v>
      </c>
      <c r="C2" s="60" t="s">
        <v>51</v>
      </c>
    </row>
    <row r="3" spans="1:3" ht="30" x14ac:dyDescent="0.25">
      <c r="A3" s="58">
        <f t="shared" ref="A3:A19" si="0">A2+1</f>
        <v>2</v>
      </c>
      <c r="B3" s="60" t="s">
        <v>20</v>
      </c>
      <c r="C3" s="61" t="s">
        <v>130</v>
      </c>
    </row>
    <row r="4" spans="1:3" x14ac:dyDescent="0.25">
      <c r="A4" s="58">
        <f t="shared" si="0"/>
        <v>3</v>
      </c>
      <c r="B4" s="60" t="s">
        <v>52</v>
      </c>
      <c r="C4" s="60" t="s">
        <v>72</v>
      </c>
    </row>
    <row r="5" spans="1:3" x14ac:dyDescent="0.25">
      <c r="A5" s="58">
        <f t="shared" si="0"/>
        <v>4</v>
      </c>
      <c r="B5" s="60" t="s">
        <v>53</v>
      </c>
      <c r="C5" s="60" t="s">
        <v>73</v>
      </c>
    </row>
    <row r="6" spans="1:3" x14ac:dyDescent="0.25">
      <c r="A6" s="58">
        <f t="shared" si="0"/>
        <v>5</v>
      </c>
      <c r="B6" s="60" t="s">
        <v>6</v>
      </c>
      <c r="C6" s="60">
        <v>0</v>
      </c>
    </row>
    <row r="7" spans="1:3" x14ac:dyDescent="0.25">
      <c r="A7" s="58">
        <f t="shared" si="0"/>
        <v>6</v>
      </c>
      <c r="B7" s="60" t="s">
        <v>7</v>
      </c>
      <c r="C7" s="60" t="s">
        <v>67</v>
      </c>
    </row>
    <row r="8" spans="1:3" x14ac:dyDescent="0.25">
      <c r="A8" s="58">
        <f t="shared" si="0"/>
        <v>7</v>
      </c>
      <c r="B8" s="60" t="s">
        <v>8</v>
      </c>
      <c r="C8" s="60" t="s">
        <v>68</v>
      </c>
    </row>
    <row r="9" spans="1:3" x14ac:dyDescent="0.25">
      <c r="A9" s="58">
        <f t="shared" si="0"/>
        <v>8</v>
      </c>
      <c r="B9" s="60" t="s">
        <v>54</v>
      </c>
      <c r="C9" s="60" t="s">
        <v>37</v>
      </c>
    </row>
    <row r="10" spans="1:3" x14ac:dyDescent="0.25">
      <c r="A10" s="58">
        <f t="shared" si="0"/>
        <v>9</v>
      </c>
      <c r="B10" s="60" t="s">
        <v>55</v>
      </c>
      <c r="C10" s="61" t="s">
        <v>37</v>
      </c>
    </row>
    <row r="11" spans="1:3" ht="30" x14ac:dyDescent="0.25">
      <c r="A11" s="58">
        <f t="shared" si="0"/>
        <v>10</v>
      </c>
      <c r="B11" s="60" t="s">
        <v>56</v>
      </c>
      <c r="C11" s="61" t="s">
        <v>74</v>
      </c>
    </row>
    <row r="12" spans="1:3" x14ac:dyDescent="0.25">
      <c r="A12" s="58">
        <f t="shared" si="0"/>
        <v>11</v>
      </c>
      <c r="B12" s="60" t="s">
        <v>57</v>
      </c>
      <c r="C12" s="60" t="s">
        <v>31</v>
      </c>
    </row>
    <row r="13" spans="1:3" ht="30" x14ac:dyDescent="0.25">
      <c r="A13" s="58">
        <f t="shared" si="0"/>
        <v>12</v>
      </c>
      <c r="B13" s="60" t="s">
        <v>58</v>
      </c>
      <c r="C13" s="62" t="s">
        <v>75</v>
      </c>
    </row>
    <row r="14" spans="1:3" x14ac:dyDescent="0.25">
      <c r="A14" s="58">
        <f t="shared" si="0"/>
        <v>13</v>
      </c>
      <c r="B14" s="60" t="s">
        <v>59</v>
      </c>
      <c r="C14" s="61"/>
    </row>
    <row r="15" spans="1:3" x14ac:dyDescent="0.25">
      <c r="A15" s="58">
        <f t="shared" si="0"/>
        <v>14</v>
      </c>
      <c r="B15" s="60" t="s">
        <v>60</v>
      </c>
      <c r="C15" s="62" t="s">
        <v>76</v>
      </c>
    </row>
    <row r="16" spans="1:3" x14ac:dyDescent="0.25">
      <c r="A16" s="58">
        <f t="shared" si="0"/>
        <v>15</v>
      </c>
      <c r="B16" s="60" t="s">
        <v>61</v>
      </c>
      <c r="C16" s="62"/>
    </row>
    <row r="17" spans="1:3" x14ac:dyDescent="0.25">
      <c r="A17" s="58">
        <f t="shared" si="0"/>
        <v>16</v>
      </c>
      <c r="B17" s="60" t="s">
        <v>62</v>
      </c>
      <c r="C17" s="63" t="s">
        <v>81</v>
      </c>
    </row>
    <row r="18" spans="1:3" x14ac:dyDescent="0.25">
      <c r="A18" s="58">
        <f t="shared" si="0"/>
        <v>17</v>
      </c>
      <c r="B18" s="60" t="s">
        <v>63</v>
      </c>
      <c r="C18" s="61"/>
    </row>
    <row r="19" spans="1:3" x14ac:dyDescent="0.25">
      <c r="A19" s="58">
        <f t="shared" si="0"/>
        <v>18</v>
      </c>
      <c r="B19" s="60" t="s">
        <v>64</v>
      </c>
      <c r="C19" s="6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topLeftCell="B1" workbookViewId="0">
      <selection activeCell="C11" sqref="C11"/>
    </sheetView>
  </sheetViews>
  <sheetFormatPr defaultColWidth="9.28515625" defaultRowHeight="15" x14ac:dyDescent="0.25"/>
  <cols>
    <col min="2" max="2" width="32.5703125" customWidth="1"/>
    <col min="3" max="3" width="128.28515625" customWidth="1"/>
  </cols>
  <sheetData>
    <row r="1" spans="1:3" x14ac:dyDescent="0.25">
      <c r="A1" s="58" t="s">
        <v>48</v>
      </c>
      <c r="B1" s="59" t="s">
        <v>49</v>
      </c>
      <c r="C1" s="58" t="s">
        <v>50</v>
      </c>
    </row>
    <row r="2" spans="1:3" x14ac:dyDescent="0.25">
      <c r="A2" s="58">
        <v>1</v>
      </c>
      <c r="B2" s="60" t="s">
        <v>19</v>
      </c>
      <c r="C2" s="60" t="s">
        <v>65</v>
      </c>
    </row>
    <row r="3" spans="1:3" x14ac:dyDescent="0.25">
      <c r="A3" s="58">
        <f t="shared" ref="A3:A19" si="0">A2+1</f>
        <v>2</v>
      </c>
      <c r="B3" s="60" t="s">
        <v>20</v>
      </c>
      <c r="C3" s="61" t="s">
        <v>144</v>
      </c>
    </row>
    <row r="4" spans="1:3" x14ac:dyDescent="0.25">
      <c r="A4" s="58">
        <f t="shared" si="0"/>
        <v>3</v>
      </c>
      <c r="B4" s="60" t="s">
        <v>52</v>
      </c>
      <c r="C4" s="60" t="s">
        <v>129</v>
      </c>
    </row>
    <row r="5" spans="1:3" x14ac:dyDescent="0.25">
      <c r="A5" s="58">
        <f t="shared" si="0"/>
        <v>4</v>
      </c>
      <c r="B5" s="60" t="s">
        <v>53</v>
      </c>
      <c r="C5" s="60" t="s">
        <v>66</v>
      </c>
    </row>
    <row r="6" spans="1:3" x14ac:dyDescent="0.25">
      <c r="A6" s="58">
        <f t="shared" si="0"/>
        <v>5</v>
      </c>
      <c r="B6" s="60" t="s">
        <v>6</v>
      </c>
      <c r="C6" s="60">
        <v>0</v>
      </c>
    </row>
    <row r="7" spans="1:3" x14ac:dyDescent="0.25">
      <c r="A7" s="58">
        <f t="shared" si="0"/>
        <v>6</v>
      </c>
      <c r="B7" s="60" t="s">
        <v>7</v>
      </c>
      <c r="C7" s="60" t="s">
        <v>67</v>
      </c>
    </row>
    <row r="8" spans="1:3" x14ac:dyDescent="0.25">
      <c r="A8" s="58">
        <f t="shared" si="0"/>
        <v>7</v>
      </c>
      <c r="B8" s="60" t="s">
        <v>8</v>
      </c>
      <c r="C8" s="60" t="s">
        <v>68</v>
      </c>
    </row>
    <row r="9" spans="1:3" x14ac:dyDescent="0.25">
      <c r="A9" s="58">
        <f t="shared" si="0"/>
        <v>8</v>
      </c>
      <c r="B9" s="60" t="s">
        <v>54</v>
      </c>
      <c r="C9" s="60" t="s">
        <v>37</v>
      </c>
    </row>
    <row r="10" spans="1:3" x14ac:dyDescent="0.25">
      <c r="A10" s="58">
        <f t="shared" si="0"/>
        <v>9</v>
      </c>
      <c r="B10" s="60" t="s">
        <v>55</v>
      </c>
      <c r="C10" s="61" t="s">
        <v>37</v>
      </c>
    </row>
    <row r="11" spans="1:3" x14ac:dyDescent="0.25">
      <c r="A11" s="58">
        <f t="shared" si="0"/>
        <v>10</v>
      </c>
      <c r="B11" s="60" t="s">
        <v>56</v>
      </c>
      <c r="C11" s="61" t="s">
        <v>147</v>
      </c>
    </row>
    <row r="12" spans="1:3" x14ac:dyDescent="0.25">
      <c r="A12" s="58">
        <f t="shared" si="0"/>
        <v>11</v>
      </c>
      <c r="B12" s="60" t="s">
        <v>57</v>
      </c>
      <c r="C12" s="60" t="s">
        <v>31</v>
      </c>
    </row>
    <row r="13" spans="1:3" x14ac:dyDescent="0.25">
      <c r="A13" s="58">
        <f t="shared" si="0"/>
        <v>12</v>
      </c>
      <c r="B13" s="60" t="s">
        <v>58</v>
      </c>
      <c r="C13" s="62" t="s">
        <v>140</v>
      </c>
    </row>
    <row r="14" spans="1:3" x14ac:dyDescent="0.25">
      <c r="A14" s="58">
        <f t="shared" si="0"/>
        <v>13</v>
      </c>
      <c r="B14" s="60" t="s">
        <v>59</v>
      </c>
      <c r="C14" s="61" t="s">
        <v>141</v>
      </c>
    </row>
    <row r="15" spans="1:3" ht="45" x14ac:dyDescent="0.25">
      <c r="A15" s="58">
        <f t="shared" si="0"/>
        <v>14</v>
      </c>
      <c r="B15" s="60" t="s">
        <v>60</v>
      </c>
      <c r="C15" s="62" t="s">
        <v>70</v>
      </c>
    </row>
    <row r="16" spans="1:3" x14ac:dyDescent="0.25">
      <c r="A16" s="58">
        <f t="shared" si="0"/>
        <v>15</v>
      </c>
      <c r="B16" s="60" t="s">
        <v>61</v>
      </c>
      <c r="C16" s="62"/>
    </row>
    <row r="17" spans="1:3" x14ac:dyDescent="0.25">
      <c r="A17" s="58">
        <f t="shared" si="0"/>
        <v>16</v>
      </c>
      <c r="B17" s="60" t="s">
        <v>62</v>
      </c>
      <c r="C17" s="63" t="s">
        <v>93</v>
      </c>
    </row>
    <row r="18" spans="1:3" x14ac:dyDescent="0.25">
      <c r="A18" s="58">
        <f t="shared" si="0"/>
        <v>17</v>
      </c>
      <c r="B18" s="60" t="s">
        <v>63</v>
      </c>
      <c r="C18" s="61"/>
    </row>
    <row r="19" spans="1:3" x14ac:dyDescent="0.25">
      <c r="A19" s="58">
        <f t="shared" si="0"/>
        <v>18</v>
      </c>
      <c r="B19" s="60" t="s">
        <v>64</v>
      </c>
      <c r="C19" s="6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
  <sheetViews>
    <sheetView topLeftCell="B1" workbookViewId="0">
      <selection activeCell="C11" sqref="C11"/>
    </sheetView>
  </sheetViews>
  <sheetFormatPr defaultColWidth="9.28515625" defaultRowHeight="15" x14ac:dyDescent="0.25"/>
  <cols>
    <col min="2" max="2" width="32.5703125" customWidth="1"/>
    <col min="3" max="3" width="128.28515625" customWidth="1"/>
  </cols>
  <sheetData>
    <row r="1" spans="1:3" x14ac:dyDescent="0.25">
      <c r="A1" s="58" t="s">
        <v>48</v>
      </c>
      <c r="B1" s="59" t="s">
        <v>49</v>
      </c>
      <c r="C1" s="58" t="s">
        <v>50</v>
      </c>
    </row>
    <row r="2" spans="1:3" x14ac:dyDescent="0.25">
      <c r="A2" s="58">
        <v>1</v>
      </c>
      <c r="B2" s="60" t="s">
        <v>19</v>
      </c>
      <c r="C2" s="60" t="s">
        <v>51</v>
      </c>
    </row>
    <row r="3" spans="1:3" x14ac:dyDescent="0.25">
      <c r="A3" s="58">
        <f t="shared" ref="A3:A19" si="0">A2+1</f>
        <v>2</v>
      </c>
      <c r="B3" s="60" t="s">
        <v>20</v>
      </c>
      <c r="C3" s="61" t="s">
        <v>145</v>
      </c>
    </row>
    <row r="4" spans="1:3" x14ac:dyDescent="0.25">
      <c r="A4" s="58">
        <f t="shared" si="0"/>
        <v>3</v>
      </c>
      <c r="B4" s="60" t="s">
        <v>52</v>
      </c>
      <c r="C4" s="60" t="s">
        <v>129</v>
      </c>
    </row>
    <row r="5" spans="1:3" x14ac:dyDescent="0.25">
      <c r="A5" s="58">
        <f t="shared" si="0"/>
        <v>4</v>
      </c>
      <c r="B5" s="60" t="s">
        <v>53</v>
      </c>
      <c r="C5" s="60" t="s">
        <v>73</v>
      </c>
    </row>
    <row r="6" spans="1:3" x14ac:dyDescent="0.25">
      <c r="A6" s="58">
        <f t="shared" si="0"/>
        <v>5</v>
      </c>
      <c r="B6" s="60" t="s">
        <v>6</v>
      </c>
      <c r="C6" s="60">
        <v>0</v>
      </c>
    </row>
    <row r="7" spans="1:3" x14ac:dyDescent="0.25">
      <c r="A7" s="58">
        <f t="shared" si="0"/>
        <v>6</v>
      </c>
      <c r="B7" s="60" t="s">
        <v>7</v>
      </c>
      <c r="C7" s="60" t="s">
        <v>67</v>
      </c>
    </row>
    <row r="8" spans="1:3" x14ac:dyDescent="0.25">
      <c r="A8" s="58">
        <f t="shared" si="0"/>
        <v>7</v>
      </c>
      <c r="B8" s="60" t="s">
        <v>8</v>
      </c>
      <c r="C8" s="60" t="s">
        <v>68</v>
      </c>
    </row>
    <row r="9" spans="1:3" x14ac:dyDescent="0.25">
      <c r="A9" s="58">
        <f t="shared" si="0"/>
        <v>8</v>
      </c>
      <c r="B9" s="60" t="s">
        <v>54</v>
      </c>
      <c r="C9" s="60" t="s">
        <v>37</v>
      </c>
    </row>
    <row r="10" spans="1:3" x14ac:dyDescent="0.25">
      <c r="A10" s="58">
        <f t="shared" si="0"/>
        <v>9</v>
      </c>
      <c r="B10" s="60" t="s">
        <v>55</v>
      </c>
      <c r="C10" s="61" t="s">
        <v>37</v>
      </c>
    </row>
    <row r="11" spans="1:3" x14ac:dyDescent="0.25">
      <c r="A11" s="58">
        <f t="shared" si="0"/>
        <v>10</v>
      </c>
      <c r="B11" s="60" t="s">
        <v>56</v>
      </c>
      <c r="C11" s="61" t="s">
        <v>146</v>
      </c>
    </row>
    <row r="12" spans="1:3" x14ac:dyDescent="0.25">
      <c r="A12" s="58">
        <f t="shared" si="0"/>
        <v>11</v>
      </c>
      <c r="B12" s="60" t="s">
        <v>57</v>
      </c>
      <c r="C12" s="60" t="s">
        <v>31</v>
      </c>
    </row>
    <row r="13" spans="1:3" x14ac:dyDescent="0.25">
      <c r="A13" s="58">
        <f t="shared" si="0"/>
        <v>12</v>
      </c>
      <c r="B13" s="60" t="s">
        <v>58</v>
      </c>
      <c r="C13" s="62" t="s">
        <v>142</v>
      </c>
    </row>
    <row r="14" spans="1:3" x14ac:dyDescent="0.25">
      <c r="A14" s="58">
        <f t="shared" si="0"/>
        <v>13</v>
      </c>
      <c r="B14" s="60" t="s">
        <v>59</v>
      </c>
      <c r="C14" s="61"/>
    </row>
    <row r="15" spans="1:3" x14ac:dyDescent="0.25">
      <c r="A15" s="58">
        <f t="shared" si="0"/>
        <v>14</v>
      </c>
      <c r="B15" s="60" t="s">
        <v>60</v>
      </c>
      <c r="C15" s="62" t="s">
        <v>76</v>
      </c>
    </row>
    <row r="16" spans="1:3" x14ac:dyDescent="0.25">
      <c r="A16" s="58">
        <f t="shared" si="0"/>
        <v>15</v>
      </c>
      <c r="B16" s="60" t="s">
        <v>61</v>
      </c>
      <c r="C16" s="62"/>
    </row>
    <row r="17" spans="1:3" x14ac:dyDescent="0.25">
      <c r="A17" s="58">
        <f t="shared" si="0"/>
        <v>16</v>
      </c>
      <c r="B17" s="60" t="s">
        <v>62</v>
      </c>
      <c r="C17" s="63" t="s">
        <v>81</v>
      </c>
    </row>
    <row r="18" spans="1:3" x14ac:dyDescent="0.25">
      <c r="A18" s="58">
        <f t="shared" si="0"/>
        <v>17</v>
      </c>
      <c r="B18" s="60" t="s">
        <v>63</v>
      </c>
      <c r="C18" s="61"/>
    </row>
    <row r="19" spans="1:3" x14ac:dyDescent="0.25">
      <c r="A19" s="58">
        <f t="shared" si="0"/>
        <v>18</v>
      </c>
      <c r="B19" s="60" t="s">
        <v>64</v>
      </c>
      <c r="C19" s="6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9"/>
  <sheetViews>
    <sheetView workbookViewId="0">
      <selection activeCell="C16" sqref="C16"/>
    </sheetView>
  </sheetViews>
  <sheetFormatPr defaultColWidth="9.28515625" defaultRowHeight="15" x14ac:dyDescent="0.25"/>
  <cols>
    <col min="2" max="2" width="32.5703125" customWidth="1"/>
    <col min="3" max="3" width="128.28515625" customWidth="1"/>
  </cols>
  <sheetData>
    <row r="1" spans="1:3" x14ac:dyDescent="0.25">
      <c r="A1" s="58" t="s">
        <v>48</v>
      </c>
      <c r="B1" s="59" t="s">
        <v>49</v>
      </c>
      <c r="C1" s="58" t="s">
        <v>50</v>
      </c>
    </row>
    <row r="2" spans="1:3" x14ac:dyDescent="0.25">
      <c r="A2" s="58">
        <v>1</v>
      </c>
      <c r="B2" s="60" t="s">
        <v>19</v>
      </c>
      <c r="C2" s="60" t="s">
        <v>51</v>
      </c>
    </row>
    <row r="3" spans="1:3" x14ac:dyDescent="0.25">
      <c r="A3" s="58">
        <f t="shared" ref="A3:A19" si="0">A2+1</f>
        <v>2</v>
      </c>
      <c r="B3" s="60" t="s">
        <v>20</v>
      </c>
      <c r="C3" s="61" t="s">
        <v>106</v>
      </c>
    </row>
    <row r="4" spans="1:3" x14ac:dyDescent="0.25">
      <c r="A4" s="58">
        <f t="shared" si="0"/>
        <v>3</v>
      </c>
      <c r="B4" s="60" t="s">
        <v>52</v>
      </c>
      <c r="C4" s="60" t="s">
        <v>34</v>
      </c>
    </row>
    <row r="5" spans="1:3" x14ac:dyDescent="0.25">
      <c r="A5" s="58">
        <f t="shared" si="0"/>
        <v>4</v>
      </c>
      <c r="B5" s="60" t="s">
        <v>53</v>
      </c>
      <c r="C5" s="60" t="s">
        <v>73</v>
      </c>
    </row>
    <row r="6" spans="1:3" x14ac:dyDescent="0.25">
      <c r="A6" s="58">
        <f t="shared" si="0"/>
        <v>5</v>
      </c>
      <c r="B6" s="60" t="s">
        <v>6</v>
      </c>
      <c r="C6" s="60">
        <v>0</v>
      </c>
    </row>
    <row r="7" spans="1:3" x14ac:dyDescent="0.25">
      <c r="A7" s="58">
        <f t="shared" si="0"/>
        <v>6</v>
      </c>
      <c r="B7" s="60" t="s">
        <v>7</v>
      </c>
      <c r="C7" t="s">
        <v>78</v>
      </c>
    </row>
    <row r="8" spans="1:3" x14ac:dyDescent="0.25">
      <c r="A8" s="58">
        <f t="shared" si="0"/>
        <v>7</v>
      </c>
      <c r="B8" s="60" t="s">
        <v>8</v>
      </c>
      <c r="C8" s="60" t="s">
        <v>68</v>
      </c>
    </row>
    <row r="9" spans="1:3" x14ac:dyDescent="0.25">
      <c r="A9" s="58">
        <f t="shared" si="0"/>
        <v>8</v>
      </c>
      <c r="B9" s="60" t="s">
        <v>54</v>
      </c>
      <c r="C9" s="60" t="s">
        <v>37</v>
      </c>
    </row>
    <row r="10" spans="1:3" x14ac:dyDescent="0.25">
      <c r="A10" s="58">
        <f t="shared" si="0"/>
        <v>9</v>
      </c>
      <c r="B10" s="60" t="s">
        <v>55</v>
      </c>
      <c r="C10" s="61" t="s">
        <v>37</v>
      </c>
    </row>
    <row r="11" spans="1:3" ht="75" x14ac:dyDescent="0.25">
      <c r="A11" s="58">
        <f t="shared" si="0"/>
        <v>10</v>
      </c>
      <c r="B11" s="60" t="s">
        <v>56</v>
      </c>
      <c r="C11" s="61" t="s">
        <v>108</v>
      </c>
    </row>
    <row r="12" spans="1:3" x14ac:dyDescent="0.25">
      <c r="A12" s="58">
        <f t="shared" si="0"/>
        <v>11</v>
      </c>
      <c r="B12" s="60" t="s">
        <v>57</v>
      </c>
      <c r="C12" s="60" t="s">
        <v>79</v>
      </c>
    </row>
    <row r="13" spans="1:3" ht="30" x14ac:dyDescent="0.25">
      <c r="A13" s="58">
        <f t="shared" si="0"/>
        <v>12</v>
      </c>
      <c r="B13" s="60" t="s">
        <v>58</v>
      </c>
      <c r="C13" s="62" t="s">
        <v>109</v>
      </c>
    </row>
    <row r="14" spans="1:3" x14ac:dyDescent="0.25">
      <c r="A14" s="58">
        <f t="shared" si="0"/>
        <v>13</v>
      </c>
      <c r="B14" s="60" t="s">
        <v>59</v>
      </c>
      <c r="C14" s="61"/>
    </row>
    <row r="15" spans="1:3" ht="45" x14ac:dyDescent="0.25">
      <c r="A15" s="58">
        <f t="shared" si="0"/>
        <v>14</v>
      </c>
      <c r="B15" s="60" t="s">
        <v>60</v>
      </c>
      <c r="C15" s="62" t="s">
        <v>70</v>
      </c>
    </row>
    <row r="16" spans="1:3" x14ac:dyDescent="0.25">
      <c r="A16" s="58">
        <f t="shared" si="0"/>
        <v>15</v>
      </c>
      <c r="B16" s="60" t="s">
        <v>61</v>
      </c>
      <c r="C16" s="62"/>
    </row>
    <row r="17" spans="1:3" x14ac:dyDescent="0.25">
      <c r="A17" s="58">
        <f t="shared" si="0"/>
        <v>16</v>
      </c>
      <c r="B17" s="60" t="s">
        <v>62</v>
      </c>
      <c r="C17" s="63" t="s">
        <v>81</v>
      </c>
    </row>
    <row r="18" spans="1:3" x14ac:dyDescent="0.25">
      <c r="A18" s="58">
        <f t="shared" si="0"/>
        <v>17</v>
      </c>
      <c r="B18" s="60" t="s">
        <v>63</v>
      </c>
      <c r="C18" s="62" t="s">
        <v>82</v>
      </c>
    </row>
    <row r="19" spans="1:3" x14ac:dyDescent="0.25">
      <c r="A19" s="58">
        <f t="shared" si="0"/>
        <v>18</v>
      </c>
      <c r="B19" s="60" t="s">
        <v>64</v>
      </c>
      <c r="C19" s="63"/>
    </row>
    <row r="29" spans="1:3" x14ac:dyDescent="0.25">
      <c r="C29">
        <f>+C31</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topLeftCell="A4" workbookViewId="0">
      <selection activeCell="C17" sqref="C17"/>
    </sheetView>
  </sheetViews>
  <sheetFormatPr defaultColWidth="9.28515625" defaultRowHeight="15" x14ac:dyDescent="0.25"/>
  <cols>
    <col min="2" max="2" width="32.5703125" customWidth="1"/>
    <col min="3" max="3" width="128.28515625" customWidth="1"/>
  </cols>
  <sheetData>
    <row r="1" spans="1:3" x14ac:dyDescent="0.25">
      <c r="A1" s="58" t="s">
        <v>48</v>
      </c>
      <c r="B1" s="59" t="s">
        <v>49</v>
      </c>
      <c r="C1" s="58" t="s">
        <v>50</v>
      </c>
    </row>
    <row r="2" spans="1:3" x14ac:dyDescent="0.25">
      <c r="A2" s="58">
        <v>1</v>
      </c>
      <c r="B2" s="60" t="s">
        <v>19</v>
      </c>
      <c r="C2" s="60" t="s">
        <v>51</v>
      </c>
    </row>
    <row r="3" spans="1:3" x14ac:dyDescent="0.25">
      <c r="A3" s="58">
        <f t="shared" ref="A3:A19" si="0">A2+1</f>
        <v>2</v>
      </c>
      <c r="B3" s="60" t="s">
        <v>20</v>
      </c>
      <c r="C3" s="61" t="s">
        <v>90</v>
      </c>
    </row>
    <row r="4" spans="1:3" x14ac:dyDescent="0.25">
      <c r="A4" s="58">
        <f t="shared" si="0"/>
        <v>3</v>
      </c>
      <c r="B4" s="60" t="s">
        <v>52</v>
      </c>
      <c r="C4" s="60" t="s">
        <v>77</v>
      </c>
    </row>
    <row r="5" spans="1:3" x14ac:dyDescent="0.25">
      <c r="A5" s="58">
        <f t="shared" si="0"/>
        <v>4</v>
      </c>
      <c r="B5" s="60" t="s">
        <v>53</v>
      </c>
      <c r="C5" s="60" t="s">
        <v>73</v>
      </c>
    </row>
    <row r="6" spans="1:3" x14ac:dyDescent="0.25">
      <c r="A6" s="58">
        <f t="shared" si="0"/>
        <v>5</v>
      </c>
      <c r="B6" s="60" t="s">
        <v>6</v>
      </c>
      <c r="C6" s="60">
        <v>0</v>
      </c>
    </row>
    <row r="7" spans="1:3" x14ac:dyDescent="0.25">
      <c r="A7" s="58">
        <f t="shared" si="0"/>
        <v>6</v>
      </c>
      <c r="B7" s="60" t="s">
        <v>7</v>
      </c>
      <c r="C7" t="s">
        <v>78</v>
      </c>
    </row>
    <row r="8" spans="1:3" x14ac:dyDescent="0.25">
      <c r="A8" s="58">
        <f t="shared" si="0"/>
        <v>7</v>
      </c>
      <c r="B8" s="60" t="s">
        <v>8</v>
      </c>
      <c r="C8" s="60" t="s">
        <v>68</v>
      </c>
    </row>
    <row r="9" spans="1:3" x14ac:dyDescent="0.25">
      <c r="A9" s="58">
        <f t="shared" si="0"/>
        <v>8</v>
      </c>
      <c r="B9" s="60" t="s">
        <v>54</v>
      </c>
      <c r="C9" s="60" t="s">
        <v>37</v>
      </c>
    </row>
    <row r="10" spans="1:3" x14ac:dyDescent="0.25">
      <c r="A10" s="58">
        <f t="shared" si="0"/>
        <v>9</v>
      </c>
      <c r="B10" s="60" t="s">
        <v>55</v>
      </c>
      <c r="C10" s="61" t="s">
        <v>37</v>
      </c>
    </row>
    <row r="11" spans="1:3" ht="180" x14ac:dyDescent="0.25">
      <c r="A11" s="58">
        <f t="shared" si="0"/>
        <v>10</v>
      </c>
      <c r="B11" s="60" t="s">
        <v>56</v>
      </c>
      <c r="C11" s="61" t="s">
        <v>92</v>
      </c>
    </row>
    <row r="12" spans="1:3" x14ac:dyDescent="0.25">
      <c r="A12" s="58">
        <f t="shared" si="0"/>
        <v>11</v>
      </c>
      <c r="B12" s="60" t="s">
        <v>57</v>
      </c>
      <c r="C12" s="60" t="s">
        <v>79</v>
      </c>
    </row>
    <row r="13" spans="1:3" x14ac:dyDescent="0.25">
      <c r="A13" s="58">
        <f t="shared" si="0"/>
        <v>12</v>
      </c>
      <c r="B13" s="60" t="s">
        <v>58</v>
      </c>
      <c r="C13" s="62" t="s">
        <v>80</v>
      </c>
    </row>
    <row r="14" spans="1:3" x14ac:dyDescent="0.25">
      <c r="A14" s="58">
        <f t="shared" si="0"/>
        <v>13</v>
      </c>
      <c r="B14" s="60" t="s">
        <v>59</v>
      </c>
      <c r="C14" s="61"/>
    </row>
    <row r="15" spans="1:3" ht="45" x14ac:dyDescent="0.25">
      <c r="A15" s="58">
        <f t="shared" si="0"/>
        <v>14</v>
      </c>
      <c r="B15" s="60" t="s">
        <v>60</v>
      </c>
      <c r="C15" s="62" t="s">
        <v>70</v>
      </c>
    </row>
    <row r="16" spans="1:3" x14ac:dyDescent="0.25">
      <c r="A16" s="58">
        <f t="shared" si="0"/>
        <v>15</v>
      </c>
      <c r="B16" s="60" t="s">
        <v>61</v>
      </c>
      <c r="C16" s="62"/>
    </row>
    <row r="17" spans="1:3" x14ac:dyDescent="0.25">
      <c r="A17" s="58">
        <f t="shared" si="0"/>
        <v>16</v>
      </c>
      <c r="B17" s="60" t="s">
        <v>62</v>
      </c>
      <c r="C17" s="63" t="s">
        <v>81</v>
      </c>
    </row>
    <row r="18" spans="1:3" x14ac:dyDescent="0.25">
      <c r="A18" s="58">
        <f t="shared" si="0"/>
        <v>17</v>
      </c>
      <c r="B18" s="60" t="s">
        <v>63</v>
      </c>
      <c r="C18" s="61"/>
    </row>
    <row r="19" spans="1:3" x14ac:dyDescent="0.25">
      <c r="A19" s="58">
        <f t="shared" si="0"/>
        <v>18</v>
      </c>
      <c r="B19" s="60" t="s">
        <v>64</v>
      </c>
      <c r="C19" s="6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98004C-92B5-4100-A885-3E369E17E74C}">
  <ds:schemaRefs>
    <ds:schemaRef ds:uri="http://schemas.microsoft.com/sharepoint/v3/contenttype/forms"/>
  </ds:schemaRefs>
</ds:datastoreItem>
</file>

<file path=customXml/itemProps2.xml><?xml version="1.0" encoding="utf-8"?>
<ds:datastoreItem xmlns:ds="http://schemas.openxmlformats.org/officeDocument/2006/customXml" ds:itemID="{5C6035D8-6E30-4BF6-9598-A6458E0D7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DFBC82-546D-4C60-AC19-ABEC1D50E3C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92b3888-6436-4536-a96b-d3f820c1a65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9.1</vt:lpstr>
      <vt:lpstr>Fiches Special Output 9.1-9.2</vt:lpstr>
      <vt:lpstr>Fiches Special Result 9.1-9.2</vt:lpstr>
      <vt:lpstr>Fiches Special Output 9.1.2</vt:lpstr>
      <vt:lpstr>Fiches Special Result 9.1.2</vt:lpstr>
      <vt:lpstr>Fiches Special Output 9.1.3_4_5</vt:lpstr>
      <vt:lpstr>Fishes Special Result 9.1.3_4_5</vt:lpstr>
      <vt:lpstr>Fiches Special Result 9.2.1</vt:lpstr>
      <vt:lpstr>Fiches Special Result 9.2.2_DV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2024-04-16T14:53:08Z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