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19425" windowHeight="10425"/>
  </bookViews>
  <sheets>
    <sheet name="1.2 (1)" sheetId="2" r:id="rId1"/>
    <sheet name="1.2 (2)" sheetId="4" r:id="rId2"/>
    <sheet name="F Special output 1.2.6 (1)" sheetId="7" r:id="rId3"/>
    <sheet name="F Special result 1.2.6 (1)" sheetId="5" r:id="rId4"/>
    <sheet name="FSpecial result 1.2.6 (2)" sheetId="6" r:id="rId5"/>
  </sheets>
  <definedNames>
    <definedName name="_xlnm._FilterDatabase" localSheetId="0" hidden="1">'1.2 (1)'!$A$1:$U$78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2" l="1"/>
  <c r="R13" i="2" l="1"/>
  <c r="R6" i="2"/>
  <c r="C13" i="2" l="1"/>
  <c r="C56" i="2" s="1"/>
  <c r="C6" i="2"/>
  <c r="C55" i="2" s="1"/>
  <c r="I20" i="4" l="1"/>
  <c r="D20" i="4"/>
  <c r="C20" i="4"/>
  <c r="B20" i="4"/>
  <c r="I19" i="4"/>
  <c r="D19" i="4"/>
  <c r="C19" i="4"/>
  <c r="B19" i="4"/>
  <c r="I18" i="4"/>
  <c r="D18" i="4"/>
  <c r="C18" i="4"/>
  <c r="B18" i="4"/>
  <c r="I17" i="4"/>
  <c r="D17" i="4"/>
  <c r="C17" i="4"/>
  <c r="B17" i="4"/>
  <c r="I16" i="4"/>
  <c r="H16" i="4"/>
  <c r="C16" i="4"/>
  <c r="B16" i="4"/>
  <c r="A16" i="4"/>
  <c r="I15" i="4"/>
  <c r="H15" i="4"/>
  <c r="C15" i="4"/>
  <c r="B15" i="4"/>
  <c r="A15" i="4"/>
  <c r="C13" i="4"/>
  <c r="P11" i="4"/>
  <c r="M11" i="4"/>
  <c r="F8" i="4"/>
  <c r="G8" i="4" s="1"/>
  <c r="B8" i="4"/>
  <c r="E5" i="4"/>
  <c r="F5" i="4" s="1"/>
  <c r="I21" i="4" l="1"/>
  <c r="J21" i="4" s="1"/>
  <c r="D21" i="4"/>
  <c r="E13" i="4"/>
  <c r="H21" i="4"/>
  <c r="B5" i="4"/>
  <c r="F13" i="4"/>
  <c r="G5" i="4"/>
  <c r="G13" i="4" s="1"/>
  <c r="Q51" i="2"/>
  <c r="Q48" i="2"/>
  <c r="Q46" i="2"/>
  <c r="Q44" i="2"/>
  <c r="Q42" i="2"/>
  <c r="Q40" i="2"/>
  <c r="Q26" i="2"/>
  <c r="Q27" i="2"/>
  <c r="Q28" i="2"/>
  <c r="Q22" i="2"/>
  <c r="H64" i="2" s="1"/>
  <c r="Q21" i="2"/>
  <c r="Q20" i="2"/>
  <c r="Q13" i="2"/>
  <c r="Q6" i="2"/>
  <c r="A3" i="7" l="1"/>
  <c r="A4" i="7" s="1"/>
  <c r="A5" i="7" s="1"/>
  <c r="A6" i="7" s="1"/>
  <c r="A7" i="7" s="1"/>
  <c r="A8" i="7" s="1"/>
  <c r="A9" i="7" s="1"/>
  <c r="A10" i="7" s="1"/>
  <c r="A11" i="7" s="1"/>
  <c r="A12" i="7" s="1"/>
  <c r="A13" i="7" s="1"/>
  <c r="A14" i="7" s="1"/>
  <c r="A15" i="7" s="1"/>
  <c r="A16" i="7" s="1"/>
  <c r="A17" i="7" s="1"/>
  <c r="A18" i="7" s="1"/>
  <c r="A19" i="7" s="1"/>
  <c r="J65" i="2" l="1"/>
  <c r="H65" i="2"/>
  <c r="J71" i="2"/>
  <c r="J70" i="2"/>
  <c r="J69" i="2"/>
  <c r="K69" i="2" s="1"/>
  <c r="J68" i="2"/>
  <c r="K68" i="2" s="1"/>
  <c r="O53" i="2" l="1"/>
  <c r="Q53" i="2"/>
  <c r="J59" i="2"/>
  <c r="K59" i="2" s="1"/>
  <c r="H59" i="2"/>
  <c r="I59" i="2" s="1"/>
  <c r="J58" i="2"/>
  <c r="H58" i="2"/>
  <c r="I58" i="2" s="1"/>
  <c r="R53" i="2"/>
  <c r="E20" i="2"/>
  <c r="J63" i="2" l="1"/>
  <c r="H63" i="2"/>
  <c r="J62" i="2"/>
  <c r="H62" i="2"/>
  <c r="J61" i="2"/>
  <c r="K61" i="2" s="1"/>
  <c r="H61" i="2"/>
  <c r="I61" i="2" s="1"/>
  <c r="J60" i="2"/>
  <c r="K60" i="2" s="1"/>
  <c r="H60" i="2"/>
  <c r="I60" i="2" s="1"/>
  <c r="J77" i="2" l="1"/>
  <c r="C77" i="2"/>
  <c r="B77" i="2"/>
  <c r="A77" i="2"/>
  <c r="J76" i="2"/>
  <c r="C76" i="2"/>
  <c r="B76" i="2"/>
  <c r="A76" i="2"/>
  <c r="J75" i="2"/>
  <c r="C75" i="2"/>
  <c r="B75" i="2"/>
  <c r="A75" i="2"/>
  <c r="J74" i="2"/>
  <c r="C74" i="2"/>
  <c r="B74" i="2"/>
  <c r="A74" i="2"/>
  <c r="J73" i="2"/>
  <c r="D73" i="2"/>
  <c r="C73" i="2"/>
  <c r="B73" i="2"/>
  <c r="A73" i="2"/>
  <c r="J72" i="2"/>
  <c r="D72" i="2"/>
  <c r="C72" i="2"/>
  <c r="B72" i="2"/>
  <c r="A72" i="2"/>
  <c r="J67" i="2"/>
  <c r="H67" i="2"/>
  <c r="C67" i="2"/>
  <c r="B67" i="2"/>
  <c r="A67" i="2"/>
  <c r="J66" i="2"/>
  <c r="H66" i="2"/>
  <c r="C66" i="2"/>
  <c r="B66" i="2"/>
  <c r="A66" i="2"/>
  <c r="C65" i="2"/>
  <c r="B65" i="2"/>
  <c r="A65" i="2"/>
  <c r="J64" i="2"/>
  <c r="C64" i="2"/>
  <c r="B64" i="2"/>
  <c r="A64" i="2"/>
  <c r="C54" i="2"/>
  <c r="C53" i="2"/>
  <c r="E51" i="2"/>
  <c r="F51" i="2" s="1"/>
  <c r="E48" i="2"/>
  <c r="F48" i="2" s="1"/>
  <c r="G48" i="2" s="1"/>
  <c r="B48" i="2" s="1"/>
  <c r="E46" i="2"/>
  <c r="F46" i="2" s="1"/>
  <c r="E44" i="2"/>
  <c r="F44" i="2" s="1"/>
  <c r="E42" i="2"/>
  <c r="F42" i="2" s="1"/>
  <c r="E40" i="2"/>
  <c r="F40" i="2" s="1"/>
  <c r="E26" i="2"/>
  <c r="F26" i="2" s="1"/>
  <c r="F20" i="2"/>
  <c r="G20" i="2" s="1"/>
  <c r="E13" i="2"/>
  <c r="F13" i="2" s="1"/>
  <c r="E6" i="2"/>
  <c r="J78" i="2" l="1"/>
  <c r="L78" i="2" s="1"/>
  <c r="D78" i="2"/>
  <c r="H78" i="2"/>
  <c r="E53" i="2"/>
  <c r="E54" i="2"/>
  <c r="B20" i="2"/>
  <c r="B26" i="2"/>
  <c r="G26" i="2"/>
  <c r="G51" i="2"/>
  <c r="B51" i="2"/>
  <c r="B40" i="2"/>
  <c r="G40" i="2"/>
  <c r="B42" i="2"/>
  <c r="G42" i="2"/>
  <c r="B44" i="2"/>
  <c r="G44" i="2"/>
  <c r="B46" i="2"/>
  <c r="G46" i="2"/>
  <c r="F6" i="2"/>
  <c r="B13" i="2" l="1"/>
  <c r="F54" i="2"/>
  <c r="G13" i="2"/>
  <c r="G54" i="2" s="1"/>
  <c r="F53" i="2"/>
  <c r="B6" i="2"/>
  <c r="G6" i="2"/>
  <c r="G53" i="2" s="1"/>
  <c r="A3" i="6" l="1"/>
  <c r="A4" i="6" s="1"/>
  <c r="A5" i="6" s="1"/>
  <c r="A6" i="6" s="1"/>
  <c r="A7" i="6" s="1"/>
  <c r="A8" i="6" s="1"/>
  <c r="A9" i="6" s="1"/>
  <c r="A10" i="6" s="1"/>
  <c r="A11" i="6" s="1"/>
  <c r="A12" i="6" s="1"/>
  <c r="A13" i="6" s="1"/>
  <c r="A14" i="6" s="1"/>
  <c r="A15" i="6" s="1"/>
  <c r="A16" i="6" s="1"/>
  <c r="A17" i="6" s="1"/>
  <c r="A18" i="6" s="1"/>
  <c r="A19" i="6" s="1"/>
  <c r="A3" i="5"/>
  <c r="A4" i="5" s="1"/>
  <c r="A5" i="5" s="1"/>
  <c r="A6" i="5" s="1"/>
  <c r="A7" i="5" s="1"/>
  <c r="A8" i="5" s="1"/>
  <c r="A9" i="5" s="1"/>
  <c r="A10" i="5" s="1"/>
  <c r="A11" i="5" s="1"/>
  <c r="A12" i="5" s="1"/>
  <c r="A13" i="5" s="1"/>
  <c r="A14" i="5" s="1"/>
  <c r="A15" i="5" s="1"/>
  <c r="A16" i="5" s="1"/>
  <c r="A17" i="5" s="1"/>
  <c r="A18" i="5" s="1"/>
  <c r="A19" i="5" s="1"/>
</calcChain>
</file>

<file path=xl/sharedStrings.xml><?xml version="1.0" encoding="utf-8"?>
<sst xmlns="http://schemas.openxmlformats.org/spreadsheetml/2006/main" count="624" uniqueCount="217">
  <si>
    <t>Ministry of economy and innovation</t>
  </si>
  <si>
    <t xml:space="preserve">Action </t>
  </si>
  <si>
    <t>Total allocation at action level (indicative)</t>
  </si>
  <si>
    <t>EU Amount (EUR)</t>
  </si>
  <si>
    <t>Intervention field</t>
  </si>
  <si>
    <t xml:space="preserve">allocation 2021- 2027 used for calculation of 2029 target </t>
  </si>
  <si>
    <t>Indicator</t>
  </si>
  <si>
    <t>Category of region</t>
  </si>
  <si>
    <t>Fund</t>
  </si>
  <si>
    <t>M.U.</t>
  </si>
  <si>
    <t>Baseline</t>
  </si>
  <si>
    <t>Milestone 2024</t>
  </si>
  <si>
    <t>Target 2029</t>
  </si>
  <si>
    <t>Data source</t>
  </si>
  <si>
    <t>Methodology for calculating the values for the indicator eng.</t>
  </si>
  <si>
    <t>code and name</t>
  </si>
  <si>
    <t>co-financing rate (Eur.)</t>
  </si>
  <si>
    <t>Amount (EU+ national)(Eur.)</t>
  </si>
  <si>
    <t>code</t>
  </si>
  <si>
    <t>name</t>
  </si>
  <si>
    <t>value</t>
  </si>
  <si>
    <t>year</t>
  </si>
  <si>
    <r>
      <rPr>
        <b/>
        <sz val="11"/>
        <rFont val="Calibri"/>
        <family val="2"/>
        <charset val="186"/>
        <scheme val="minor"/>
      </rPr>
      <t>013</t>
    </r>
    <r>
      <rPr>
        <b/>
        <sz val="11"/>
        <color rgb="FFFF0000"/>
        <rFont val="Calibri"/>
        <family val="2"/>
        <charset val="186"/>
        <scheme val="minor"/>
      </rPr>
      <t xml:space="preserve"> </t>
    </r>
    <r>
      <rPr>
        <sz val="11"/>
        <rFont val="Calibri"/>
        <family val="2"/>
        <scheme val="minor"/>
      </rPr>
      <t>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</si>
  <si>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RCO13</t>
  </si>
  <si>
    <t>Value of digital services, products and processes developed for enterprises (įmonėms sukurtų skaitmeninių paslaugų, produktų ir procesų vertė)</t>
  </si>
  <si>
    <t>Capital region</t>
  </si>
  <si>
    <t>ERDF</t>
  </si>
  <si>
    <t>Euro</t>
  </si>
  <si>
    <t>n/a</t>
  </si>
  <si>
    <t xml:space="preserve">supported projects,   implementation report of the project, data from Statistics Lithuania, https://www.stat.gov.lt/web/lsd/  </t>
  </si>
  <si>
    <t>RCR13</t>
  </si>
  <si>
    <t>Enterprises reaching high digital intensity (aukštą skaitmeninio intensyvumo lygį pasiekusios įmonės)</t>
  </si>
  <si>
    <t>Enterprises</t>
  </si>
  <si>
    <t>supported projects, enterprise survey,   implementation report of the project, data from Statistics Lithuania, https://www.stat.gov.lt/web/lsd/</t>
  </si>
  <si>
    <t>Midle-West Lithuania region</t>
  </si>
  <si>
    <r>
      <rPr>
        <b/>
        <sz val="11"/>
        <color theme="1"/>
        <rFont val="Calibri"/>
        <family val="2"/>
        <scheme val="minor"/>
      </rPr>
      <t>1.2.2. Promoting the digitisation of SMEs</t>
    </r>
    <r>
      <rPr>
        <sz val="11"/>
        <color theme="1"/>
        <rFont val="Calibri"/>
        <family val="2"/>
        <scheme val="minor"/>
      </rPr>
      <t xml:space="preserve"> (Skatinti MVĮ skaitmeninimą)</t>
    </r>
  </si>
  <si>
    <r>
      <rPr>
        <b/>
        <sz val="11"/>
        <rFont val="Calibri"/>
        <family val="2"/>
        <charset val="186"/>
        <scheme val="minor"/>
      </rPr>
      <t>013</t>
    </r>
    <r>
      <rPr>
        <sz val="11"/>
        <rFont val="Calibri"/>
        <family val="2"/>
        <charset val="186"/>
        <scheme val="minor"/>
      </rPr>
      <t xml:space="preserve"> 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</si>
  <si>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RCR12</t>
  </si>
  <si>
    <t>Users of new and upgraded digital services, products and processes developed by enterprises (įmonių sukurtų naujų ir patobulintų skaitmeninių paslaugų, produktų ir procesų naudotojai)</t>
  </si>
  <si>
    <t>Annual users</t>
  </si>
  <si>
    <r>
      <rPr>
        <b/>
        <sz val="11"/>
        <rFont val="Calibri"/>
        <family val="2"/>
        <charset val="186"/>
        <scheme val="minor"/>
      </rPr>
      <t>016</t>
    </r>
    <r>
      <rPr>
        <sz val="11"/>
        <rFont val="Calibri"/>
        <family val="2"/>
        <scheme val="minor"/>
      </rPr>
      <t xml:space="preserve"> Government ICT solutions, e services, applications (Vyriausybių IRT sprendimai, e. paslaugos, taikomosios programos)</t>
    </r>
  </si>
  <si>
    <t>RCO14</t>
  </si>
  <si>
    <t>Public institutions supported to develop digital services, products and processes (viešosios institucijos, kurioms suteikta parama skaitmeninėms paslaugoms, produktams ir procesams kurti)</t>
  </si>
  <si>
    <t>Public institutions</t>
  </si>
  <si>
    <t>RCR11</t>
  </si>
  <si>
    <t>Users of new and upgraded public digital services, products and processes (naujų ir patobulintų viešųjų skaitmeninių paslaugų, produktų ir procesų naudotojai)</t>
  </si>
  <si>
    <t>supported projects,   implementation report of the project, data from Statistics Lithuania, https://www.stat.gov.lt/web/lsd/  , data from public institutions information base</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</si>
  <si>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 (87.667+(87.667*0,2) = 105.199,86). But the implementation risk (according to the experience of 2014-2020 value of discontinued projects is 15% of the value of completed projects) calculated only to the additional users = 87.667*0.2 =  17.533*0,85 = 14.903. The target value = 87.667+14.903 = 102.570. 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</si>
  <si>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r>
      <t xml:space="preserve">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2)(207.606+(207.606*0,2) = 249.127,74).But the implementation risk (according to the experience of 2014-2020 value of discontinued projects is 15% of the value of completed projects) calculated only to the additional users = 207.606*0,2 =  41.521,29*0,85 = 35.293,09. The target value = 207.606+35.293 = 242.899. The baseline was calculated according the results above mentioned measures and common value - 295.273. The baseline for each region calculated using </t>
    </r>
    <r>
      <rPr>
        <i/>
        <sz val="11"/>
        <rFont val="Calibri"/>
        <family val="2"/>
        <scheme val="minor"/>
      </rPr>
      <t xml:space="preserve">pro rata </t>
    </r>
    <r>
      <rPr>
        <sz val="11"/>
        <rFont val="Calibri"/>
        <family val="2"/>
        <scheme val="minor"/>
      </rPr>
      <t>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r>
  </si>
  <si>
    <r>
      <rPr>
        <b/>
        <sz val="11"/>
        <rFont val="Calibri"/>
        <family val="2"/>
        <scheme val="minor"/>
      </rPr>
      <t>1.2.4. Creation of the new innovative technological solutions for using of the new electronic identification tools and electronic transaction trust services</t>
    </r>
    <r>
      <rPr>
        <sz val="11"/>
        <rFont val="Calibri"/>
        <family val="2"/>
        <scheme val="minor"/>
      </rPr>
      <t xml:space="preserve"> (Kurti inovatyvius technologinius sprendimus, prioritetą teikiant tiems, kurie padės atsirasti rinkoje neegzistuojančioms arba labai mažai naudojamoms patikimumo užtikrinimo paslaugoms)</t>
    </r>
  </si>
  <si>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2)(87.667+(87.667*0,2) = 105.199,86). But the implementation risk (according to the experience of 2014-2020 value of discontinued projects is 15% of the value of completed projects) calculated only to the additional users = 87.667*0.2 =  17.533,31*0,85 = 14.903,31. The target value = 87.667+14.903 = 102.570.The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</si>
  <si>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t>In the calculation of the indicator should be take into account annual number of users of the digital public services, products and processes newly developed or significantly upgraded. Significant upgrades cover only new functionality. Users The same client person using an online service several times over the year is not double counting. The target value 2029 is based on the assumption that 20 % (taking into account the reached results from 2014-2020 period under Priority 2 measures 'Electronic health services', 'Lithuanian language in IT', 'Development of advanced electronic services', 'Encourage citizens to use the Internet in an upgraded public Internet access infrastructure') of the annual users will be more in comparison with baseline (according results of 2014-2020 financial period under Priority 2)(207.606+(207.606*0,2) = 249.127,74).But the implementation risk (according to the experience of 2014-2020 value of discontinued projects is 15% of the value of completed projects) calculated only to the additional users = 207.606*0,2 =  41.521,29*0,85 = 35.293,09. The target value = 207.606+35.293 = 242.899. The baseline was calculated according the results above mentioned measures and common value - 295.273. The baseline for each region calculated using pro rata principle (Capital region (29,69 % = 295.273*0,2969 = 87.667; MWL 70,31 % = 295.273*0,7031 = 207.606).  1.2.3 and 1.2.4 forseen actions will be actually for the same pool of users, because these actions are complementary and both important for common purpose of ensuring wider accessibility and use of e. services.  The costs for one user should be calculated for the target value of 2029 taking into account each action total investments.</t>
  </si>
  <si>
    <r>
      <rPr>
        <b/>
        <sz val="11"/>
        <color theme="1"/>
        <rFont val="Calibri"/>
        <family val="2"/>
        <scheme val="minor"/>
      </rPr>
      <t>1.2.5. Promoting the use of open data for public authorities</t>
    </r>
    <r>
      <rPr>
        <sz val="11"/>
        <color theme="1"/>
        <rFont val="Calibri"/>
        <family val="2"/>
        <scheme val="minor"/>
      </rPr>
      <t xml:space="preserve"> (Skatinti viešųjų institucijų atvirųjų duomenų, orientuotų į paklausą, naudojimą)</t>
    </r>
  </si>
  <si>
    <r>
      <rPr>
        <b/>
        <sz val="11"/>
        <rFont val="Calibri"/>
        <family val="2"/>
        <charset val="186"/>
        <scheme val="minor"/>
      </rPr>
      <t>013</t>
    </r>
    <r>
      <rPr>
        <sz val="11"/>
        <rFont val="Calibri"/>
        <family val="2"/>
        <scheme val="minor"/>
      </rPr>
      <t xml:space="preserve"> Digitising SMEs (including e Commerce, e Business and networked business processes, digital innovation hubs, living labs, web entrepreneurs and ICT start ups, B2B) (MVĮ skaitmeninimas (įskaitant e. prekybą, e. verslą ir tinkle vykdomus verslo procesus, skaitmeninius inovacijų centrus, gyvąsias laboratorijas, interneto verslininkus ir IRT startuolius, B2B)</t>
    </r>
  </si>
  <si>
    <t>ssupported projects, enterprise survey,   implementation report of the project, data from Statistics Lithuania, https://www.stat.gov.lt/web/lsd/</t>
  </si>
  <si>
    <t>0</t>
  </si>
  <si>
    <t>supported projects,   implementation report of the project, data from Statistics Lithuania, https://www.stat.gov.lt/web/lsd/</t>
  </si>
  <si>
    <t>Capital</t>
  </si>
  <si>
    <t>MWR</t>
  </si>
  <si>
    <t>Indicator code</t>
  </si>
  <si>
    <t>Indicator name</t>
  </si>
  <si>
    <t>Indicator M.U.</t>
  </si>
  <si>
    <t>Indicator baseline value</t>
  </si>
  <si>
    <t>Indicator baseline year</t>
  </si>
  <si>
    <t xml:space="preserve">Milestone 2024 </t>
  </si>
  <si>
    <t>Ministry of education, science and sport</t>
  </si>
  <si>
    <r>
      <t>allocation 2021-</t>
    </r>
    <r>
      <rPr>
        <b/>
        <sz val="11"/>
        <color theme="1"/>
        <rFont val="Calibri"/>
        <family val="2"/>
        <charset val="186"/>
        <scheme val="minor"/>
      </rPr>
      <t xml:space="preserve"> 2027 used for calculation of 2029 target </t>
    </r>
  </si>
  <si>
    <t>Methodology for calculating the values for the indicator</t>
  </si>
  <si>
    <t>Amount (EU+National)(euro)</t>
  </si>
  <si>
    <t>1.2.6. Join the European Open Science Cloud (Įsijungti į Europos atvirojo mokslo debesį)</t>
  </si>
  <si>
    <r>
      <rPr>
        <b/>
        <sz val="11"/>
        <rFont val="Calibri"/>
        <family val="2"/>
        <charset val="186"/>
        <scheme val="minor"/>
      </rPr>
      <t>017</t>
    </r>
    <r>
      <rPr>
        <sz val="11"/>
        <rFont val="Calibri"/>
        <family val="2"/>
        <charset val="186"/>
        <scheme val="minor"/>
      </rPr>
      <t xml:space="preserve"> Government ICT solutions, eservices, applications compliant with greenhouse gas emission reduction or energy efficiency criteria (Vyriausybių IRT sprendimai, e.paslaugos, taikomosios programos, atitinkančios išmetamo šiltnamio efektą sukeliančių dujų kiekio mažinimo arba energijos vartojimo efektyvumo kriterijus)</t>
    </r>
  </si>
  <si>
    <t>Specific output</t>
  </si>
  <si>
    <t>number</t>
  </si>
  <si>
    <t>Supported projects</t>
  </si>
  <si>
    <t>Specific result</t>
  </si>
  <si>
    <t>LiDA, CLARIN-LT survey</t>
  </si>
  <si>
    <t>The projected value of the indicator for 2029 has been calculated according to the analyses of changes in the number of data records carried out by the Lithuanian Humanities and Social Sciences Data Archive – LiDA (Kaunas University of Technology), the Lithuanian Center for Common Language Resources and Technological Infrastructure – CLARIN-LT (Vytautas Magnus University) in previous years.  The data records are understood as data records in accordance with the minimum FAIR standard necessary to ensure data interoperability with the EOSC (or other EOSC-linked data infrastructure).
In 2020 data bases of LiDA, CLARIN-LT had 426 data records. It is planned that each year LiDA database will be complemented by 30 data records and CLARIN-LT, 15 data records and in 2029 number of data records will be: 426 + 9 * (30 + 15) = 831 ~ 830. According to data of Statistical department of Lithuania, in Capital region 58 percent of all Lithuanian scientific production is being created. Based on this fact, it is assumed that value of the indicator in Capital region will be: 830 * 58 percent = 481 ~ 480. (Initial value is calculated according to the same assumption.)
Reasons for not selecting RCR11:
– the maturity, nature and intensity of the use of scientific socio-humanities, physical, biomedical and technological sciences infrastructures vary widely, it is not possible to set an indicator for the number of users that is equally applicable to all types of infrastructures;
– registration is required to capture original users, which runs counter to the main purpose of open access, which is open access;
– Once the data has been downloaded by one researcher, it is used by the entire research team, so it is not possible to ensure objective / automated tracking of the indicator.</t>
  </si>
  <si>
    <t>MIDAS, COD survey</t>
  </si>
  <si>
    <t>The projected value of the indicator for 2029 has been calculated according to the National Open Access Scientific Information Data Archive – MIDAS (Vilnius University) and the Open Crystallography Open Database – COD (Vilnius University) analyzes of changes in the number of data records in previous years. Data records are understood as data records in accordance with the minimum FAIR standard necessary to ensure data interoperability with the EOSC (or other EOSC-linked data infrastructure).
In 2020 MIDAS and COD data bases had 419.045 data records. It is planned that each year MIDAS data base will be complemented by 25 data records, meanwhile number of COD data records will increase by 4 percent. In 2029 number of data records will be: 225 + 9 * 25 = 450 (MIDAS), 418.820 + 418.820 * 1,04 + 418.820 * 1,042 + ... 418.820 * 1,049 = 596.111 (COD), in total 450 + 596.111 = 596.561 ~ 596.560. According to Statistical department of Lithuania, in Capital region 58 percent of all Lithuanian scientific production is being created. Based on this fact, it is assumed that value of the indicator in Capital region will be: 596.560 * 58 proc. = 346.004 ~ 346.000. (Initial value is calculated according to the same assumption.)</t>
  </si>
  <si>
    <t>Mid-West Lithuania region</t>
  </si>
  <si>
    <t>The projected value of the indicator for 2029 has been calculated according to the analyses of the changes in the number of data records of the previous year performed by LiDA, CLARIN-LT. Data records are understood as data records in accordance with the minimum FAIR standard necessary to ensure data interoperability with the EOSC (or other EOSC-linked data infrastructure).
In 2020 data bases of LiDA, CLARIN-LT had 426 data records. It is planned that each year LiDA database will be complemented by 30 data records and CLARIN-LT, 15 data records and in 2029 number of data records will be: 426 + 9 * (30 + 15) = 831 ~ 830. According to Statistical department of Lithuania, in Capital region 58 percent of all Lithuanian scientific production is being created. Based on this fact, it is assumed that value of the indicator in Mid-West Lithuania region will be: 830 - 480 (please see targeted parameter of Capital region)  = 350. (Initial value is calculated according to the same assumption.)</t>
  </si>
  <si>
    <t>The projected value of the indicator for 2029 has been calculated according to the analyses of the changes in the number of data records of the previous year performed by LiDA, CLARIN-LT.  Data records are understood as data records in accordance with the minimum FAIR standard necessary to ensure data interoperability with the EOSC (or other EOSC-linked data infrastructure).
In 2020 data bases of MIDAS and COD had 419.045 data records. It is planned that each year MIDAS database will be complemented by 25 data records and COD number of data records each year will increase by 4 percent. In 2029 number of data records will be: 225 + 9 * 25 = 450 (MIDAS), 418.820 + 418.820 * 1,04 + 418.820 * 1,042 + ... 418.820 * 1,049 = 596.111 ( COD), in total 450 + 596.111 = 596.561 ~ 596.560. According to Statistical department of Lithuania, in Capital region 58 percent of all Lithuanian scientific production is being created. Based on this fact, it is assumed that value of the indicator in Mid-West Lithuania region will be: 596.560 - 346.000 (please see targeted parameter of Capital region) = 250.560. (Initial value is calculated according to the same assumption.)</t>
  </si>
  <si>
    <t>Row ID</t>
  </si>
  <si>
    <t>Field</t>
  </si>
  <si>
    <t>Indicator metadata</t>
  </si>
  <si>
    <t>P.S.</t>
  </si>
  <si>
    <t>Measurement unit</t>
  </si>
  <si>
    <t>Number</t>
  </si>
  <si>
    <t>Type of indicator</t>
  </si>
  <si>
    <t>Output</t>
  </si>
  <si>
    <t>not required</t>
  </si>
  <si>
    <t>Capital Region – 2, Mid-West Lithuania Region – 2.</t>
  </si>
  <si>
    <t>Policy objective</t>
  </si>
  <si>
    <t>1: Smarter Europe</t>
  </si>
  <si>
    <t>Specific objective</t>
  </si>
  <si>
    <t>Specific Objective 1.2: Reaping the benefits of digitisation for citizens, companies and governments</t>
  </si>
  <si>
    <t>Definition and concepts</t>
  </si>
  <si>
    <t xml:space="preserve">Scientific data archive is a platform of information services, where data is protected, processed and published from various scientific fields in digital form and where people can find and use uploaded data.
The European Open Science Cloud (EOSC) is an environment for hosting and processing research data to support EU science.                          </t>
  </si>
  <si>
    <t>Data collection</t>
  </si>
  <si>
    <t>MA monitoring system</t>
  </si>
  <si>
    <t>Time measurement achieved</t>
  </si>
  <si>
    <t>Stebėsenos rodiklis laikomas pasiektu, kai pateikiama informacija, kad mokslo duomenų archyvai tapo oficialiais Europos atvirojo mokslo debesies duomenų teikėjais.</t>
  </si>
  <si>
    <t>Aggregation issues</t>
  </si>
  <si>
    <t>The projected value of the indicator for 2029 has been calculated according to the planned development of scientific data archives.</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</si>
  <si>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</si>
  <si>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</si>
  <si>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</si>
  <si>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</si>
  <si>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</si>
  <si>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result indicator</t>
  </si>
  <si>
    <t>Notes</t>
  </si>
  <si>
    <t>Related to indicator “Number of database records (Socio-Humanities)“ and “Number of database records (Physical, Biomedical and Technological Sciences“</t>
  </si>
  <si>
    <t>Examples</t>
  </si>
  <si>
    <t>No examples</t>
  </si>
  <si>
    <t>R.S.</t>
  </si>
  <si>
    <t>Number of database records (Socio-Humanities) (Duomenų bazių duomenų įrašų skaičiaus padidėjimas (socialinių – humanitarinių mokslų)</t>
  </si>
  <si>
    <t>Result</t>
  </si>
  <si>
    <t>Capital Region – 247, Mid-West Lithuania Region – 179.</t>
  </si>
  <si>
    <t>Capital Region – 480, Mid-West Lithuania Region – 350.</t>
  </si>
  <si>
    <r>
      <t xml:space="preserve">The data records are understood as data records in LiDA &amp; CLARIN-LT in accordance with the minimum FAIR standard necessary to ensure data interoperability with the EOSC (or other EOSC-linked data infrastructure). </t>
    </r>
    <r>
      <rPr>
        <b/>
        <sz val="12"/>
        <color theme="1"/>
        <rFont val="Calibri"/>
        <family val="2"/>
        <scheme val="minor"/>
      </rPr>
      <t>FAIR</t>
    </r>
    <r>
      <rPr>
        <sz val="12"/>
        <color theme="1"/>
        <rFont val="Calibri"/>
        <family val="2"/>
        <scheme val="minor"/>
      </rPr>
      <t>-(Findable, Accessible, Interoperable, Reusable).</t>
    </r>
    <r>
      <rPr>
        <b/>
        <sz val="12"/>
        <color theme="1"/>
        <rFont val="Calibri"/>
        <family val="2"/>
        <scheme val="minor"/>
      </rPr>
      <t xml:space="preserve"> EOSC </t>
    </r>
    <r>
      <rPr>
        <sz val="12"/>
        <color theme="1"/>
        <rFont val="Calibri"/>
        <family val="2"/>
        <scheme val="minor"/>
      </rPr>
      <t xml:space="preserve">– The European Open Science Cloud. </t>
    </r>
    <r>
      <rPr>
        <b/>
        <sz val="12"/>
        <color theme="1"/>
        <rFont val="Calibri"/>
        <family val="2"/>
        <scheme val="minor"/>
      </rPr>
      <t xml:space="preserve">LiDA </t>
    </r>
    <r>
      <rPr>
        <sz val="12"/>
        <color theme="1"/>
        <rFont val="Calibri"/>
        <family val="2"/>
        <scheme val="minor"/>
      </rPr>
      <t xml:space="preserve">– Lithuanian Humanities and Social Sciences Data Archive (Kaunas University of Technology). </t>
    </r>
    <r>
      <rPr>
        <b/>
        <sz val="12"/>
        <color theme="1"/>
        <rFont val="Calibri"/>
        <family val="2"/>
        <scheme val="minor"/>
      </rPr>
      <t xml:space="preserve">CLARIN-LT </t>
    </r>
    <r>
      <rPr>
        <sz val="12"/>
        <color theme="1"/>
        <rFont val="Calibri"/>
        <family val="2"/>
        <scheme val="minor"/>
      </rPr>
      <t>– Common Language Resources and Technology Infrastructure – CLARIN) (Vytautas Magnus University).</t>
    </r>
  </si>
  <si>
    <t>Stebėsenos rodiklis laikomas pasiektu, kai pateikiami mokslo duomenų archyvų LiDA ir  CLARIN-LT dokumentai, patvirtinantys 2029 metais pasiektą stebėsenos rodiklio reikšmę.</t>
  </si>
  <si>
    <t xml:space="preserve">The projected value of the indicator for 2029 has been calculated according to the analyses of changes in the number of data records carried out by LiDA &amp; CLARIN-LT in previous years. </t>
  </si>
  <si>
    <t>Related to indicator “Number of scientific archives connected to European Open Science Cloud“</t>
  </si>
  <si>
    <t xml:space="preserve">Number of database records (Physical, Biomedical and Technological Sciences) (Duomenų bazių duomenų įrašų skaičius (Fizinių, biomedicinos ir technologinių mokslų)  </t>
  </si>
  <si>
    <t>Product</t>
  </si>
  <si>
    <t>Capital Region – 243.046, Mid-West Lithuania Region – 175.999.</t>
  </si>
  <si>
    <t>Capital Region – 346.000, Mid-West Lithuania Region – 250.560.</t>
  </si>
  <si>
    <r>
      <t xml:space="preserve">The data records are understood as data records in MIDAS &amp; COD in accordance with the minimum FAIR standard necessary to ensure data interoperability with the EOSC (or other EOSC – linked data infrastructure). </t>
    </r>
    <r>
      <rPr>
        <b/>
        <sz val="12"/>
        <rFont val="Calibri"/>
        <family val="2"/>
        <scheme val="minor"/>
      </rPr>
      <t xml:space="preserve">FAIR </t>
    </r>
    <r>
      <rPr>
        <sz val="12"/>
        <rFont val="Calibri"/>
        <family val="2"/>
        <scheme val="minor"/>
      </rPr>
      <t>– (Findable, Accessible, Interoperable, Reusable).</t>
    </r>
    <r>
      <rPr>
        <b/>
        <sz val="12"/>
        <rFont val="Calibri"/>
        <family val="2"/>
        <scheme val="minor"/>
      </rPr>
      <t xml:space="preserve"> EOSC </t>
    </r>
    <r>
      <rPr>
        <sz val="12"/>
        <rFont val="Calibri"/>
        <family val="2"/>
        <scheme val="minor"/>
      </rPr>
      <t xml:space="preserve">– The European Open Science Cloud. </t>
    </r>
    <r>
      <rPr>
        <b/>
        <sz val="12"/>
        <rFont val="Calibri"/>
        <family val="2"/>
        <scheme val="minor"/>
      </rPr>
      <t xml:space="preserve">MIDAS </t>
    </r>
    <r>
      <rPr>
        <sz val="12"/>
        <rFont val="Calibri"/>
        <family val="2"/>
        <scheme val="minor"/>
      </rPr>
      <t xml:space="preserve">– National Open Access Scientific Information Data Archive (Vilnius University). </t>
    </r>
    <r>
      <rPr>
        <b/>
        <sz val="12"/>
        <rFont val="Calibri"/>
        <family val="2"/>
        <scheme val="minor"/>
      </rPr>
      <t xml:space="preserve">COD </t>
    </r>
    <r>
      <rPr>
        <sz val="12"/>
        <rFont val="Calibri"/>
        <family val="2"/>
        <scheme val="minor"/>
      </rPr>
      <t>– Open Crystallography Open Database, Vilnius University.</t>
    </r>
  </si>
  <si>
    <t>Stebėsenos rodiklis laikomas pasiektu, kai pateikiami mokslo duomenų archyvų MIDAS ir COD dokumentai, patvirtinantys 2029 metais pasiektą stebėsenos rodiklio reikšmę.</t>
  </si>
  <si>
    <t xml:space="preserve">The projected value of the indicator for 2029 has been calculated according to the analyses of changes in the number of data records carried out by MIDAS &amp; COD in previous years. </t>
  </si>
  <si>
    <t>Not required. Specific result indicator</t>
  </si>
  <si>
    <t>Policy objectives - 1. A more competitive and smarter Europe by promoting innovative and smart economic transformation and regional ICT connectivity</t>
  </si>
  <si>
    <r>
      <rPr>
        <b/>
        <sz val="11"/>
        <color theme="1"/>
        <rFont val="Calibri"/>
        <family val="2"/>
        <scheme val="minor"/>
      </rPr>
      <t>1.2.1 Promoting the development of digital competences in high productivity computing, artificial intelligence, cyber security</t>
    </r>
    <r>
      <rPr>
        <sz val="11"/>
        <color theme="1"/>
        <rFont val="Calibri"/>
        <family val="2"/>
        <scheme val="minor"/>
      </rPr>
      <t xml:space="preserve"> (Skatinti skaitmeninių kompetencijų plėtrą didelio našumo skaičiavimo, dirbtinio intelekto (DI), kibernetinio saugumo taikymo srityse)</t>
    </r>
  </si>
  <si>
    <t>RCO01</t>
  </si>
  <si>
    <t>RCO02</t>
  </si>
  <si>
    <t>Enterprises supported (of which: micro, small, medium, large)</t>
  </si>
  <si>
    <t>Enterprises supported by grants</t>
  </si>
  <si>
    <t>Enterprises with non-financial support</t>
  </si>
  <si>
    <t>supported projects,   implementation report of the project</t>
  </si>
  <si>
    <t>RCO04</t>
  </si>
  <si>
    <t>upported projects, enterprise survey,   implementation report of the project,</t>
  </si>
  <si>
    <t>2021</t>
  </si>
  <si>
    <t>Enterprises supported (of which: micro, small, medium, large) (Paramą gavusios įmonės (iš kurių: labai mažos, mažosios, vidutinės ir didelės)</t>
  </si>
  <si>
    <t>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(16.445.080/50.130,19 = 328). The result reduced 15 % because of implementation risk = 328*0,85 = 279 (according to the experience of 2014-2020 value of discontinued projects is 15% of the value of completed projects).</t>
  </si>
  <si>
    <t>Calculation of indicator is based according to the experience of 2014-2020 and state aid rules and it is 32.890.160  EUR= 16.445.080 (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(32.890.160/50.130,19 = 656 ). The result reduced 15 % because of implementation risk = 656*0,85 = 558 (according to the experience of 2014-2020 value of discontinued projects is 15% of the value of completed projects).</t>
  </si>
  <si>
    <t>The targert value of the indicator RCR12 depends on how many enterprises will be funded. In terms of 2014-2020 financed projects under Priority 3 measure 'E-commerce' for one enterprise was allocated 50.130,19 Eur, in 2021-2027 with total amount, which is used in calculation of indicator, can be funded = 22.996.208/50.130,19 = 458,73 enterprises and for one enterprise can be foreseen at least 50 users in terms of 2014-2020 projects data under Priority 3 measure 'E-commerce' and "E.commerce COVID-19" ((22.996.208/50.130,19)*50 = 22.936,48). The indicator is used when support is provided to enterprises to develope or upgrade significantly their digital services, products or processes. The same client person using an online service several times over the year is not considered double counting. The total amount is reduced 15 % because of implementation risk = 22.936,48*0,85 = 19.496,01 (according to the experience of 2014-2020 value of discontinued projects is 15% of the value of completed projects).</t>
  </si>
  <si>
    <t>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(22.996.208/50.130,19 = 459) The result reduced 15 % because of the implementation risk = 459*0,85 = 390 (according to the experience of 2014-2020 value of discontinued projects is 15% of the value of completed projects).</t>
  </si>
  <si>
    <t>Calculation of indicator is based according to the experience of 2014-2020 and state aid rules and it is 40.000.000  EUR= 20.000.000( (EU amount) / 0,50 (possible funding intensity according to the state aid rules).The targert value of the indicator RCR12 depends on how many enterprises will be funded. In terms of 2014-2020 financed projects under Priority 3 measure 'E-commerce' and "E.commerce COVID-19"  for one enterprise was allocated 50.130,19 Eur, in 2021-2027 with total amount, which is used in calculation of indicator, can be funded = 40.000.000/50.130,19 =  797, 92 enterprises and for one enterprise can be foresen at least 50 users in terms of 2014-2020 projects data  under Priority 3 measure 'E-commerce' and "E.commerce COVID-19" ((40.000.000/50.130,19)*50 =39.896,12 ). The indicator is used when support is provided to enterprises to develope or upgrade significantly their digital services, products or processes. The same client person using an online service several times over the year is not considered double counting. The result reduced 15 % because of the implementation risk = 39.896,12*0,85 = 33.911,70 (according to the experience of 2014-2020 value of discontinued projects is 15% of the value of completed projects).</t>
  </si>
  <si>
    <t xml:space="preserve">Calculation of indicator is based according to the experience of 2014-2020 and state aid rules and it is 40.000.000  EUR= 20.000.000( (EU amount) / 0,50 (possible funding intensity according to the state aid rules). 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(40.000.000/50.130,19 =798). The result reduced 15 % because of the implementation risk = 798*0,85 = 678 (according to the experience of 2014-2020 value of discontinued projects is 15% of the value of completed projects). </t>
  </si>
  <si>
    <t>Calculation of indicator is based according to the experience of 2014-2020 and state aid rules and it is 15.000.000  EUR= 7.500.000(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(15.000.000/50.130,19 = 299). The result reduced 15 % because of the implementation risk = 299*0,85 = 254 (according to the experience of 2014-2020 value of discontinued projects is 15% of the value of completed projects).</t>
  </si>
  <si>
    <t>Calculation of indicator is based according to the experience of 2014-2020 and state aid rules and it is 15.000.000  EUR= 7.500.000( (EU amount) / 0,50 (possible funding intensity according to the state aid rules).The target 2029 depends on the value target of the indicator RCO13, how much funding will be allocated for  one enterprise (50.130,19 Eur  for one enterprise in terms of 2014-2020 financed projects under Priority 3 measure 'E-commerce' and "E.commerce COVID-19")  and how many enterprises can be funded with total amount,  which is used in calculation of indicator  (15.000.000/50.130,19 = 299). The result reduced 15 % because of the implementation risk = 299*0,85 = 254(according to the experience of 2014-2020 value of discontinued projects is 15% of the value of completed projects).</t>
  </si>
  <si>
    <t>Counting removed at the level of the specific object</t>
  </si>
  <si>
    <t>RCR03</t>
  </si>
  <si>
    <t>RCR04</t>
  </si>
  <si>
    <t>Small and medium-sized enterprises (SMEs) introducing product or process innovation (produktų ar procesų inovacijas diegiančios
mažosios ir vidutinės įmonės (MVĮ)</t>
  </si>
  <si>
    <t>SMEs introducing marketing or organisational innovation (prekybos ar organizacines inovacijas diegiančios MVĮ)</t>
  </si>
  <si>
    <t xml:space="preserve">supported projects,   implementation report of the project, data from Statistics Lithuania, https://www.stat.gov.lt/web/lsd/ </t>
  </si>
  <si>
    <t xml:space="preserve">pported projects,   implementation report of the project, data from Statistics Lithuania, https://www.stat.gov.lt/web/lsd/ </t>
  </si>
  <si>
    <t>The 2029 target for RCR03 is based on the assumption that 50% of the supported SMEs will introduce product or process innovation. We don’t have data from the 2014-2020 financed projects in such measures taken together, so we leave equalopportunities for both groups of innovation: =810*0,5=405. The result is reduced 15 % because of implementation risk (according to the experience of 2014-2020 value of discontinued projects is 15% of the value of completed projects) = 405*0,85=344</t>
  </si>
  <si>
    <t>The 2029 target for RCR04 is based on the assumption that 50% of the supported SMEs will introduce marketing or organisational innovation. We don’t have data from the 2014-2020 financed projects in such measures taken together, so we leave equal opportunities for both groups of innovation: =810*0,5=405. The result is reduced 15 % because of implementation risk (according to the experience of 2014-2020 value of discontinued projects is 15% of the value of completed projects) = 405*0,85=344</t>
  </si>
  <si>
    <t>The 2029 target for RCR04 is based on the assumption that 50% of the supported SMEs will introduce marketing or organisational innovation. We don’t have data from the 2014-2020 financed projects in such measures taken together, so we leave equal opportunities for both groups of innovation: =1622*0,5=811. The result is reduced 15 % because of implementation risk (according to the experience of 2014-2020 value of discontinued projects is 15% of the value of completed projects) = 811*0,85=689</t>
  </si>
  <si>
    <t>The 2029 target for RCR03 is based on the assumption that 70% of the supported SMEs will introduce product or process innovation: =273*0,7=191. The result is reduced 15 % because of implementation risk (according to the experience of 2014-2020 value of discontinued projects is 15% of the value of completed projects) = 191*0,85=162</t>
  </si>
  <si>
    <t>The 2029 target for RCR03 is based on the assumption that 70% of the supported SMEs will introduce product or process innovation: =475*0,7=333. The result is reduced 15 % because of implementation risk (according to the experience of 2014-2020 value of discontinued projects is 15% of the value of completed projects) = 333*0,85=283</t>
  </si>
  <si>
    <t xml:space="preserve">Small and medium-sized enterprises (SMEs) introducing product or process innovation </t>
  </si>
  <si>
    <t>SMEs introducing marketing or organisational innovation</t>
  </si>
  <si>
    <t>Enterprises with non-financial support (Nefinansinę paramą gavusios įmonės)</t>
  </si>
  <si>
    <t>Enterprises supported by grants (paramą dotacijomis gavusios įmonės)</t>
  </si>
  <si>
    <t>Comments</t>
  </si>
  <si>
    <t xml:space="preserve">Experience 2014-2020 period about 70 percent. </t>
  </si>
  <si>
    <t>Research data repositories embedded in European Open Science Cloud (Mokslo duomenų saugyklos, įsijungusios į Europos atvirojo mokslo debesį)</t>
  </si>
  <si>
    <t>Annual users
(naudotojai per metus)</t>
  </si>
  <si>
    <t>Number of database records
(Socio-Humanities) (Duomenų bazių duomenų įrašai (socialinių-humanitarinių mokslų))</t>
  </si>
  <si>
    <t xml:space="preserve">Number of database records
(Physical, Biomedical and Technological Sciences)(Duomenų bazių duomenų įrašai (Fizinių, biomedicinos ir technologinių mokslų))  </t>
  </si>
  <si>
    <t>Number of database records
(Physical, Biomedical and Technological Sciences) (Duomenų bazių duomenų įrašai (Fizinių, biomedicinos ir technologinių mokslų))</t>
  </si>
  <si>
    <t>Specific objective – 1.2. Reaping the benefits of digitisation for citizens, companies, research organisations and public authorities (Pasinaudoti skaitmeninimo teikiama nauda piliečiams, įmonėms, mokslinių tyrimų organizacijoms ir valdžios institucijoms)</t>
  </si>
  <si>
    <r>
      <rPr>
        <b/>
        <sz val="11"/>
        <rFont val="Calibri"/>
        <family val="2"/>
        <scheme val="minor"/>
      </rPr>
      <t>1.2.3.  Develop new, innovative tools and technological solutions to ensure access to the internet and e-services for all citizens and companies</t>
    </r>
    <r>
      <rPr>
        <sz val="11"/>
        <rFont val="Calibri"/>
        <family val="2"/>
        <scheme val="minor"/>
      </rPr>
      <t xml:space="preserve"> (Kurti naujus, inovatyvius bendro naudojimo įrankius ir technologinius sprendimus, kurie padėtų visiems šalies gyventojams ir verslui jais pasinaudoti dirbant kompiuteriu ir kitais išmaniaisiais įrenginiais)</t>
    </r>
  </si>
  <si>
    <t>The 2029 target for RCR03 is based on the assumption that 50% of the supported SMEs will introduce product or process innovation. We don’t have data from the 2014-2020 financed projects in such measures taken together, so we leave equal opportunities for both groups of innovation: =1622*0,5=811. The result is reduced 15 % because of implementation risk (according to the experience of 2014-2020 value of discontinued projects is 15% of the value of completed projects) = 811*0,85=689</t>
  </si>
  <si>
    <t>Calculation of indicator is based according to the experience of 2014-2020 and state aid rules and it is 15.000.000  EUR= 7.500.000( (EU amount) / 0,50 (possible funding intensity according to the state aid rules).The total value 2029  of the indicator RCO13  will be measured in terms of total investments,  which is used in calculation of indicator (total amount 15.000.000 reduced 15 % = 15.000.000*0,85 = 12.750.000)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40% of the final targets set based on the allocation for 2021-2027: 12.750.000*40% = 5.100.000</t>
  </si>
  <si>
    <t>The total value 2029  of the indicator RCO13  will be measured in terms of total investments, which is used in calculation of indicator (total amount 15.000.000 reduced 15 % = 15.000.000*0,85 = 12.750.000)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40% of the final targets set based on the allocation for 2021-2027 = 12.750.000*40% = 5.100.000</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</si>
  <si>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8 institutions = (9.822.235,29/5.230.000)*4,89 = 9,18. The result reduced 15 % because of implementation risk =9,18*0,85 = 8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8*50% =4.</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</si>
  <si>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13 institutions = (16.697.800/5.230.000)*4,89 = 15,61. The result reduced 15 % because of implementation risk = 15,61*0,85 = 13  (according to the experience of 2014-2020 value of discontinued projects is 15% of the value of completed projects).As regards milestones for 2024, it is assumed that progress of the action, according to the forecast made in 2022 March-April (data from planned calls for proposals and payments), would amount to 50% of the final targets set based on the allocation for 2021-2027 = 13*50% = 7</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</si>
  <si>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in one project were involved about 5 (4,89)  institutions and total amount for one project 5.230.000 Eur.  In 2021-2027 can be funded 19 institutions =(23.456.925,88/5.230.000)*4,89 = 21,93. The result reduced 15 % because of implementation risk = 21,93*0,85 = 19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 19*50% = 10</t>
  </si>
  <si>
    <t>In the calculation of the target value of indicator RCO14 should be take into account all institutions, wich are involved in project implementation. In one project can participate several institutions. Public institutions include local public authorities, sub-national authorities or other types of public authorities. The indicator does not cover municipal enterprises and public universities or research institutes. The target value will be measured according results of 2014-2020 financial period under Priority 2 measures 'Electronic health services', 'Lithuanian language in IT', 'Development of advanced electronic services' : in one project were involved about 5 (4,89)  institutions and total amount for one project 5.230.000 Eur.  In 2021-2027 can be funded 32 institutions = (39.876.776/5.230.000)*4,89 = 37,28. The result reduced 15 % because of implementation risk = 37,28*0,85 = 31,69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50% of the final targets set based on the allocation for 2021-2027 = 32*50% = 16</t>
  </si>
  <si>
    <t>Calculation of indicator is based according to the experience of 2014-2020 and state aid rules and it is 40.000.000  EUR= 20.000.000( (EU amount) / 0,50 (possible funding intensity according to the state aid rules).The total value 2029  of the indicator RCO13  will be measured in terms of total investments, which is used in calculation of indicator (total amount 40.000.000 reduced 15 %  (according to the experience of 2014-2020 value of discontinued projects is 15% of the value of completed projects) = 40.000.000*0,85 = 34.000.000)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30% of the final targets set based on the allocation for 2021-2027 = 34.000.000*30% = 10.200.000</t>
  </si>
  <si>
    <t>The target for RCO02 equals: total amount for the activity (ES+private for Midle-West region)/project value per enterprises (50130,19)* 0,85 (the result is reduced 15 % because of implementation risk (according to the experience of 2014-2020 value of discontinued projects is 15% of the value of completed projects) and removed double counting according to the experience of 2014-2020 SO 3.1: 475=(40.000.000/50.130,19)*0,85)*0,7. As regards milestones for 2024, it is assumed that progress of the action, according to the forecast made in 2022 March-April (data from planned calls for proposals and payments), would amount to 30% of the final targets set based on the allocation for 2021-2027: 30% *475=143 enterprises.</t>
  </si>
  <si>
    <t>The target for RCO01 equals the targets for RCO02. The target for RCO02 equals: total amount for the activity (ES+private for Midle-West region)/project value per enterprises (50130,19)* 0,85 (the result is reduced 15 % because of implementation risk (according to the experience of 2014-2020 value of discontinued projects is 15% of the value of completed projects) and removed double counting according to the experience of 2014-2020 SO 3.1: 475=(40.000.000/50.130,19)*0,85)*0,7. As regards milestones for 2024, it is assumed that progress of the action, according to the forecast made in 2022 March-April (data from planned calls for proposals and payments), would amount to 30% of the final targets set based on the allocation for 2021-2027: 30% *475=143 enterprises.</t>
  </si>
  <si>
    <t>The total value 2029  of the indicator RCO13  will be measured in terms of total investments,  which is used in calculation of indicator (total amount 22.996.208 reduced 15 % = 22.996.208*0,85 = 19.546.776,8)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30% of the final targets set based on the allocation for 2021-2027 = 19.546.776,8*30%= 5.864.033</t>
  </si>
  <si>
    <t>The target for RCO02 equals: total amount for the activity (ES+private for Capital region)/project value per enterprises (50130,19)* 0,85 (the result is reduced 15 % because of implementation risk (according to the experience of 2014-2020 value of discontinued projects is 15% of the value of completed projects) and removed double counting according to the experience of 2014-2020 SO 3.1: 273=(22.996.208/50.130,19)*0,85)*0,7. As regards milestones for 2024, it is assumed that progress of the action, according to the forecast made in 2022 March-April (data from planned calls for proposals and payments), would amount to 30% of the final targets set based on the allocation for 2021-2027: 30% *273=82 enterprises.</t>
  </si>
  <si>
    <t>The target for RCO01 equals the targets for RCO02. The target for RCO02 equals: total amount for the activity (ES+private for Capital region)/project value per enterprises (50130,19)* 0,85 (the result is reduced 15 % because of implementation risk (according to the experience of 2014-2020 value of discontinued projects is 15% of the value of completed projects) and removed double counting according to the experience of 2014-2020 SO 3.1: 273=(22.996.208/50.130,19)*0,85)*0,7. As regards milestones for 2024, it is assumed that progress of the action, according to the forecast made in 2022 March-April (data from planned calls for proposals and payments), would amount to 30% of the final targets set based on the allocation for 2021-2027: 30% *273=82 enterprises.</t>
  </si>
  <si>
    <t>Calculation of indicator is based according to the experience of 2014-2020 and state aid rules and it is 32.890.160  EUR= 16.445.080 (EU amount) / 0,50 (possible funding intensity according to the state aid rules).The total value 2029  of the indicator RCO13  will be measured in terms of total investments,  which is used in calculation of indicator,(total amount 32.890.160 reduced 15 % = 32.890.160*0.85 = 27.956.636)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26% of the final targets set based on the allocation for 2021-2027 = 27.956.636*26% = 7.268.725.</t>
  </si>
  <si>
    <t>The target for RCO02 equals the sum of RCO04 for Midle-West region and enterprises (SME's) which will get the grant for  vouchers under this activity (total amount for vouchers (ES+private)/project value per enterprises (50130,19) and removed double counting according to the experience of 2014-2020 SO 3.1: 905=(717+(24890160/50130,19)*0,7))*0,85 (the result is reduced 15 % because of implementation risk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26% of the final targets set based on the allocation for 2021-2027: 26% *905=235 enterprises.</t>
  </si>
  <si>
    <t>The total value 2029  of the indicator RCO13  will be measured in terms of total investments, which is used in calculation of indicator, (total amount 16.445.080 reduced 15 % = 16.445.080*0,85 = 13.978.318) ( the result is reduced 15 % because of implementation risk: according to the experience of 2014-2020 value of discontinued projects is 15% of the value of completed projects) required for the  development/significant upgrade of  the respective digital service, product or process. The digital service/product/process may be developed by the enterprise supported or by contracted third party.  As regards milestones for 2024, it is assumed that progress of the action, according to the forecast made in 2022 March-April (data from planned calls for proposals and payments), would amount to 26% of the final targets set based on the allocation for 2021-2027 = 13.978.318*26% = 3.634.363</t>
  </si>
  <si>
    <t>The target for RCO02 equals the sum of RCO04 for Capital region and enterprises (SME's) which will get the grant for  vouchers under this activity (total amount for vouchers (ES+private)/project value per enterprises (50130,19) and removed double counting according to the experience of 2014-2020 SO 3.1: 452=(358+(12445080/50130,19)*0,7))*0,85 (the result is reduced 15 % because of implementation risk (according to the experience of 2014-2020 value of discontinued projects is 15% of the value of completed projects). As regards milestones for 2024, it is assumed that progress of the action, according to the forecast made in 2022 March-April (data from planned calls for proposals and payments), would amount to 26% of the final targets set based on the allocation for 2021-2027: 26% * 452= 118 enterprises.</t>
  </si>
  <si>
    <t>The 2029 target for RCO04 is based on the assumption of 6.643 EUR average project value per enterprise (in terms of 2014-2020 financed projects  under the 1 priority measure "Digital innovation hubs") and total amount (EU+private)  for Capital Region for E-digital innovation hubs: ((2.000.000+2.000.000)/6.643)= 602.  The result is reduced 15 % because of implementation risk (according to the experience of 2014-2020 value of discontinued projects is 15% of the value of completed projects): 
602*0,85=512 enterprises.  And removed double counting according to the experience of 2014-2020 SO 3.1 = 512*0,7=358
Milestones for 2024 will be 0, because all calls for proposal for E-digital innovation hubs scheduled in 2024.</t>
  </si>
  <si>
    <t>The 2029 target for RCO04 is based on the assumption of 6.643 EUR average project value per enterprise (in terms of 2014-2020 financed projects  under the 1 priority measure "Digital innovation hubs") and total amount (EU+private)  for Midle-West region for E-digital innovation hubs: ((4.000.000+4.000.000)/6.643)= 1204.  The result is reduced 15 % because of implementation risk (according to the experience of 2014-2020 value of discontinued projects is 15% of the value of completed projects): 
1204*0,85=1023 enterprises.  And removed double counting according to the experience of 2014-2020 SO 3.1 = 1023*0,7=717
Milestones for 2024 will be 0, because all calls for proposal for E-digital innovation hubs scheduled in 2024.</t>
  </si>
  <si>
    <t>Specific objective – 1.2. Reaping the benefits of digitisation for citizens, companies, research organisations and public authorities</t>
  </si>
  <si>
    <t>Ministry of Education, Science and Sport plans to implement this project, for which Capital and Middle-West Lithuania funds will be allocated. It is planned to distribute funds centrally. The projected value of the indicator in the Capital region – 2: National Open Access Scientific Information Data Archive – MIDAS (Vilnius University) and the Open Crystallography Open Database – COD (Vilnius University). The project is scheduled to start in 2023, so activities related to joining/entering EOSC will be at the starting stadge in 2024 . Therefore we cannot provide any value for the indicator for 2024 and we write 0.</t>
  </si>
  <si>
    <t>Ministry of Education, Science and Sport plans to implement one project, for which Capital and Midle-West Lithuania funds will be allocated. It is planned to distribute funds centrally. The projected value of the indicator in the Mid-West  Lithuania region – 2: the Lithuanian Humanities and Social Sciences Data Archive – LiDA (Kaunas University of Technology) and the Lithuanian Center for Common Language Resources and Technological Infrastructure – CLARIN-LT (Vytautas Magnus University). The project is scheduled to start in 2023, so activities related to joining/entering EOSC will be at the starting stadge in 2024 . Therefore we cannot provide any value for the indicator for 2024 and we write 0.</t>
  </si>
  <si>
    <t>The 2029 target for RCO01 equals the sum of the 2029 targets for RCO02 and RC004 (810=452+358). As regards milestones for 2024 equals the sum of the targets 2024 for RCO02 and RCO04 (118+0=118).</t>
  </si>
  <si>
    <t>The 2029 target for RCO01 equals the sum of the 2029 targets for RCO02 and RC004 (1622=905+717). As regards milestones for 2024 equals the sum of the targets 2024 for RCO02 and RCO04 (235+0=235).</t>
  </si>
  <si>
    <t>However after the decision to amend the allocation of the funding (more allocation for Horizan Europe, from Capital region reduced 1,5 mln. Eur: 8.222.540-1.500.000=6.722.540 Eur or 0,8175 of total EU amount), the values of the indicators are reduced proportionally to decreased funding. The final value is = RCO02+RCO04</t>
  </si>
  <si>
    <t>However after the decision to amend the allocation of the funding (more allocation for Horizan Europe), the values of the indicators are reduced proportionally to decreased funding. The final value is = 452*0,8175= 370 (2029) and 370*0,26 = 96 (2024)</t>
  </si>
  <si>
    <t xml:space="preserve">However after the decision to amend the allocation of the funding (more allocation for Horizan Europe), the values of the indicators are reduced proportionally to decreased funding. The final value is = 358*0,8175= 293 (2029) </t>
  </si>
  <si>
    <t xml:space="preserve">owever after the decision to amend the allocation of the funding (more allocation for Horizan Europe), the values of the indicators are reduced proportionally to decreased funding. The final value is = 344*0,8175= 281 (2029) </t>
  </si>
  <si>
    <t xml:space="preserve"> However after the decision to amend the allocation of the funding (more allocation for Horizan Europe), the values of the indicators are reduced proportionally to decreased funding. The final value is = 344*0,8175= 281 (2029) </t>
  </si>
  <si>
    <t xml:space="preserve">However after the decision to amend the allocation of the funding (more allocation for Horizan Europe), the values of the indicators are reduced proportionally to decreased funding. The final value is = 279*0,8175= 228 (2029) </t>
  </si>
  <si>
    <t>However after the decision to amend the allocation of the funding (more allocation for Horizan Europe), the values of the indicators are reduced proportionally to decreased funding. The final value is = 905*0,7871= 712 (2029) and 712*0,26 = 185.</t>
  </si>
  <si>
    <t>However after the decision to amend the allocation of the funding (more allocation for Horizan Europe, from Midle-West Lithuania region reduced 3,5 mln. Eur: 16.445.080-3.500.000= 12.945.080 Eur or 0,7871 of total EU amount), the values of the indicators are reduced proportionally to decreased funding. The final value is = RCO02+RCO04</t>
  </si>
  <si>
    <t xml:space="preserve">However after the decision to amend the allocation of the funding (more allocation for Horizan Europe), the values of the indicators are reduced proportionally to decreased funding. The final value is = 717*0,7871= 564 (2029) </t>
  </si>
  <si>
    <t>However after the decision to amend the allocation of the funding (more allocation for Horizan Europe), the values of the indicators are reduced proportionally to decreased funding. The final value is = 689*0,7871= 542 (2029)</t>
  </si>
  <si>
    <t xml:space="preserve"> However after the decision to amend the allocation of the funding (more allocation for Horizan Europe), the values of the indicators are reduced proportionally to decreased funding. The final value is = 689*0,7871= 542 (2029)</t>
  </si>
  <si>
    <t xml:space="preserve"> However after the decision to amend the allocation of the funding (more allocation for Horizan Europe), the values of the indicators are reduced proportionally to decreased funding. The final value is = 558*0,7871= 439 (2029).</t>
  </si>
  <si>
    <t>013 Sostinė</t>
  </si>
  <si>
    <t>013 VVL</t>
  </si>
  <si>
    <t>LT MA Justification for the proposed change 2023-03</t>
  </si>
  <si>
    <t xml:space="preserve">However after the decision to amend the allocation of the funding (more allocation for Horizan Europe), the values of the indicators are reduced proportionally to decreased funding. The final value is =13.978.318*0,8175746181= 11.428.318 (2029) and 11.428.318*0,26= 2.971.363  (2024). </t>
  </si>
  <si>
    <t xml:space="preserve"> However after the decision to amend the allocation of the funding (more allocation for Horizan Europe), the values of the indicators are reduced proportionally to decreased funding. The final value is = 27.956.636*0,7871703877= 22.006.636 (2029) and 22.006.636*0,26= 5.721.725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</si>
</sst>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00_-;\-* #,##0.00_-;_-* &quot;-&quot;??_-;_-@_-"/>
  </numFmts>
  <fonts count="16" x14ac:knownFonts="1">
    <font>
      <sz val="11"/>
      <color theme="1"/>
      <name val="Calibri"/>
      <family val="2"/>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b/>
      <sz val="11"/>
      <color rgb="FFFF0000"/>
      <name val="Calibri"/>
      <family val="2"/>
      <charset val="186"/>
      <scheme val="minor"/>
    </font>
    <font>
      <sz val="11"/>
      <color rgb="FFFF0000"/>
      <name val="Calibri"/>
      <family val="2"/>
      <scheme val="minor"/>
    </font>
    <font>
      <b/>
      <sz val="11"/>
      <name val="Calibri"/>
      <family val="2"/>
      <scheme val="minor"/>
    </font>
    <font>
      <sz val="12"/>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i/>
      <sz val="11"/>
      <name val="Calibri"/>
      <family val="2"/>
      <scheme val="minor"/>
    </font>
    <font>
      <sz val="11"/>
      <color rgb="FF0070C0"/>
      <name val="Calibri"/>
      <family val="2"/>
      <charset val="186"/>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0" borderId="0"/>
    <xf numFmtId="164" fontId="1" fillId="0" borderId="0" applyFont="0" applyFill="0" applyBorder="0" applyAlignment="0" applyProtection="0"/>
    <xf numFmtId="0" fontId="1" fillId="0" borderId="0"/>
    <xf numFmtId="44" fontId="1" fillId="0" borderId="0" applyFont="0" applyFill="0" applyBorder="0" applyAlignment="0" applyProtection="0"/>
  </cellStyleXfs>
  <cellXfs count="511">
    <xf numFmtId="0" fontId="0" fillId="0" borderId="0" xfId="0"/>
    <xf numFmtId="0" fontId="5" fillId="0" borderId="1" xfId="0" applyFont="1" applyBorder="1" applyAlignment="1">
      <alignment vertical="top" wrapText="1"/>
    </xf>
    <xf numFmtId="3" fontId="0" fillId="0" borderId="0" xfId="0" applyNumberFormat="1"/>
    <xf numFmtId="3" fontId="0" fillId="0" borderId="2" xfId="0" applyNumberFormat="1" applyBorder="1" applyAlignment="1">
      <alignment horizontal="center" vertical="center"/>
    </xf>
    <xf numFmtId="4" fontId="0" fillId="0" borderId="0" xfId="0" applyNumberFormat="1"/>
    <xf numFmtId="49" fontId="0" fillId="0" borderId="0" xfId="0" applyNumberFormat="1"/>
    <xf numFmtId="49" fontId="0" fillId="0" borderId="2" xfId="0" applyNumberFormat="1" applyBorder="1" applyAlignment="1">
      <alignment horizontal="center" vertical="center"/>
    </xf>
    <xf numFmtId="49" fontId="0" fillId="0" borderId="18" xfId="0" applyNumberFormat="1" applyBorder="1" applyAlignment="1">
      <alignment horizontal="center" vertical="center"/>
    </xf>
    <xf numFmtId="0" fontId="1" fillId="0" borderId="0" xfId="3"/>
    <xf numFmtId="0" fontId="1" fillId="0" borderId="2" xfId="3" applyBorder="1"/>
    <xf numFmtId="49" fontId="1" fillId="0" borderId="11" xfId="3" applyNumberFormat="1" applyBorder="1" applyAlignment="1">
      <alignment horizontal="center" vertical="center" wrapText="1"/>
    </xf>
    <xf numFmtId="49" fontId="1" fillId="0" borderId="5" xfId="3" applyNumberFormat="1" applyBorder="1" applyAlignment="1">
      <alignment horizontal="center" vertical="center" wrapText="1"/>
    </xf>
    <xf numFmtId="49" fontId="1" fillId="0" borderId="5" xfId="3" applyNumberFormat="1" applyBorder="1" applyAlignment="1">
      <alignment horizontal="center" vertical="center"/>
    </xf>
    <xf numFmtId="0" fontId="1" fillId="0" borderId="10" xfId="3" applyBorder="1" applyAlignment="1">
      <alignment horizontal="center" vertical="center"/>
    </xf>
    <xf numFmtId="49" fontId="1" fillId="0" borderId="11" xfId="3" applyNumberForma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 fontId="0" fillId="0" borderId="2" xfId="0" applyNumberFormat="1" applyBorder="1" applyAlignment="1">
      <alignment horizontal="center" vertical="center"/>
    </xf>
    <xf numFmtId="49" fontId="3" fillId="0" borderId="0" xfId="0" applyNumberFormat="1" applyFont="1" applyAlignment="1">
      <alignment horizontal="center" vertical="center"/>
    </xf>
    <xf numFmtId="0" fontId="0" fillId="2" borderId="0" xfId="0" applyFill="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7" fillId="2" borderId="0" xfId="0" applyFont="1" applyFill="1" applyAlignment="1">
      <alignment horizontal="center" vertical="center"/>
    </xf>
    <xf numFmtId="49" fontId="7" fillId="0" borderId="0" xfId="0" applyNumberFormat="1" applyFont="1" applyAlignment="1">
      <alignment horizontal="center" vertical="center"/>
    </xf>
    <xf numFmtId="4" fontId="3" fillId="0" borderId="0" xfId="0" applyNumberFormat="1" applyFont="1" applyAlignment="1">
      <alignment horizontal="center" vertical="center"/>
    </xf>
    <xf numFmtId="3" fontId="3" fillId="0" borderId="0" xfId="0" applyNumberFormat="1" applyFont="1" applyAlignment="1">
      <alignment horizontal="center" vertical="center" wrapText="1"/>
    </xf>
    <xf numFmtId="0" fontId="3" fillId="0" borderId="24" xfId="0" applyFont="1" applyBorder="1" applyAlignment="1">
      <alignment horizontal="center" vertical="center" wrapText="1"/>
    </xf>
    <xf numFmtId="3" fontId="3" fillId="0" borderId="11"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1"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3" fillId="0" borderId="2" xfId="0" applyNumberFormat="1" applyFont="1" applyBorder="1" applyAlignment="1">
      <alignment horizontal="center" vertical="center"/>
    </xf>
    <xf numFmtId="3" fontId="3" fillId="0" borderId="2" xfId="0" applyNumberFormat="1" applyFont="1" applyBorder="1" applyAlignment="1">
      <alignment horizontal="center" vertical="center"/>
    </xf>
    <xf numFmtId="1"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5" xfId="0" applyFont="1" applyBorder="1" applyAlignment="1">
      <alignment horizontal="center" vertical="center" wrapText="1"/>
    </xf>
    <xf numFmtId="1" fontId="3" fillId="0" borderId="10"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2" fillId="0" borderId="1" xfId="0" applyFont="1" applyBorder="1" applyAlignment="1">
      <alignment vertical="top" wrapText="1"/>
    </xf>
    <xf numFmtId="0" fontId="9" fillId="0" borderId="2" xfId="0" applyFont="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center" vertical="top" wrapText="1"/>
    </xf>
    <xf numFmtId="0" fontId="9" fillId="0" borderId="2" xfId="0" applyFont="1" applyBorder="1" applyAlignment="1">
      <alignment horizontal="left" vertical="top" wrapText="1"/>
    </xf>
    <xf numFmtId="0" fontId="10" fillId="0" borderId="2" xfId="0" applyFont="1" applyBorder="1" applyAlignment="1">
      <alignment horizontal="left" vertical="top" wrapText="1"/>
    </xf>
    <xf numFmtId="0" fontId="10" fillId="2" borderId="2" xfId="0" applyFont="1" applyFill="1" applyBorder="1" applyAlignment="1">
      <alignment horizontal="left" vertical="top"/>
    </xf>
    <xf numFmtId="0" fontId="10" fillId="0" borderId="2" xfId="0" applyFont="1" applyBorder="1" applyAlignment="1">
      <alignment horizontal="center" vertical="top"/>
    </xf>
    <xf numFmtId="0" fontId="3" fillId="2" borderId="2" xfId="0" applyFont="1" applyFill="1" applyBorder="1" applyAlignment="1">
      <alignment horizontal="center" vertical="center"/>
    </xf>
    <xf numFmtId="0" fontId="7" fillId="0" borderId="0" xfId="0" applyFont="1" applyAlignment="1">
      <alignment horizontal="center" vertical="center"/>
    </xf>
    <xf numFmtId="0" fontId="0" fillId="0" borderId="2" xfId="0" applyBorder="1" applyAlignment="1">
      <alignment horizontal="center" vertical="center"/>
    </xf>
    <xf numFmtId="0" fontId="5" fillId="0" borderId="0" xfId="0" applyFont="1"/>
    <xf numFmtId="0" fontId="3" fillId="2" borderId="11" xfId="0" applyFont="1" applyFill="1" applyBorder="1" applyAlignment="1">
      <alignment horizontal="center" vertical="center"/>
    </xf>
    <xf numFmtId="3" fontId="3" fillId="0" borderId="0" xfId="0" applyNumberFormat="1" applyFont="1" applyAlignment="1">
      <alignment horizontal="center" vertical="center"/>
    </xf>
    <xf numFmtId="0" fontId="3" fillId="2" borderId="0" xfId="0" applyFont="1" applyFill="1" applyAlignment="1">
      <alignment horizontal="center" vertical="center"/>
    </xf>
    <xf numFmtId="0" fontId="7" fillId="0" borderId="0" xfId="0" applyFont="1" applyAlignment="1">
      <alignment horizontal="center" vertical="center" wrapText="1"/>
    </xf>
    <xf numFmtId="2" fontId="3" fillId="0" borderId="2"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3" fillId="0" borderId="0" xfId="0" applyFont="1"/>
    <xf numFmtId="0" fontId="9" fillId="2" borderId="2" xfId="0" applyFont="1" applyFill="1" applyBorder="1" applyAlignment="1">
      <alignment horizontal="left" vertical="top"/>
    </xf>
    <xf numFmtId="0" fontId="3" fillId="0" borderId="0" xfId="0" applyFont="1" applyAlignment="1">
      <alignment vertical="center" wrapText="1"/>
    </xf>
    <xf numFmtId="2" fontId="0" fillId="0" borderId="2" xfId="0" applyNumberFormat="1" applyBorder="1" applyAlignment="1">
      <alignment horizontal="center" vertical="center"/>
    </xf>
    <xf numFmtId="2" fontId="0" fillId="0" borderId="2" xfId="0" applyNumberFormat="1" applyBorder="1" applyAlignment="1">
      <alignment horizontal="center" vertical="center" wrapText="1"/>
    </xf>
    <xf numFmtId="2" fontId="0" fillId="0" borderId="11" xfId="0" applyNumberFormat="1" applyBorder="1" applyAlignment="1">
      <alignment horizontal="center" vertical="center"/>
    </xf>
    <xf numFmtId="2" fontId="0" fillId="0" borderId="11" xfId="0" applyNumberFormat="1" applyBorder="1" applyAlignment="1">
      <alignment horizontal="center" vertical="center" wrapText="1"/>
    </xf>
    <xf numFmtId="4" fontId="0" fillId="0" borderId="2" xfId="0" applyNumberFormat="1" applyBorder="1" applyAlignment="1">
      <alignment horizontal="center" vertical="center"/>
    </xf>
    <xf numFmtId="4" fontId="0" fillId="0" borderId="2" xfId="0" applyNumberFormat="1" applyBorder="1" applyAlignment="1">
      <alignment horizontal="center" vertical="center" wrapText="1"/>
    </xf>
    <xf numFmtId="2" fontId="0" fillId="0" borderId="18" xfId="0" applyNumberFormat="1" applyBorder="1" applyAlignment="1">
      <alignment horizontal="center" vertical="center"/>
    </xf>
    <xf numFmtId="2" fontId="0" fillId="0" borderId="20" xfId="0" applyNumberFormat="1" applyBorder="1" applyAlignment="1">
      <alignment horizontal="center" vertical="center"/>
    </xf>
    <xf numFmtId="1" fontId="0" fillId="0" borderId="11" xfId="0" applyNumberFormat="1" applyBorder="1" applyAlignment="1">
      <alignment horizontal="center" vertical="center"/>
    </xf>
    <xf numFmtId="3" fontId="0" fillId="0" borderId="11" xfId="0" applyNumberFormat="1" applyBorder="1" applyAlignment="1">
      <alignment horizontal="center" vertical="center"/>
    </xf>
    <xf numFmtId="49" fontId="3" fillId="0" borderId="8" xfId="0" applyNumberFormat="1" applyFont="1" applyBorder="1" applyAlignment="1">
      <alignment horizontal="center" vertical="center"/>
    </xf>
    <xf numFmtId="49" fontId="3" fillId="0" borderId="8" xfId="0" applyNumberFormat="1" applyFont="1" applyBorder="1" applyAlignment="1">
      <alignment horizontal="center" vertical="center" wrapText="1"/>
    </xf>
    <xf numFmtId="0" fontId="3" fillId="0" borderId="8" xfId="0" applyFont="1" applyBorder="1" applyAlignment="1">
      <alignment horizontal="center" vertical="center"/>
    </xf>
    <xf numFmtId="1" fontId="3" fillId="0" borderId="8"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2" xfId="0" applyFont="1" applyBorder="1" applyAlignment="1">
      <alignment horizontal="center" vertical="center" wrapText="1"/>
    </xf>
    <xf numFmtId="0" fontId="0" fillId="0" borderId="0" xfId="0" applyAlignment="1">
      <alignment horizontal="center" vertical="center"/>
    </xf>
    <xf numFmtId="3" fontId="3" fillId="0" borderId="2" xfId="3" applyNumberFormat="1" applyFont="1" applyBorder="1" applyAlignment="1">
      <alignment horizontal="center" vertical="center"/>
    </xf>
    <xf numFmtId="3" fontId="3" fillId="0" borderId="11" xfId="3" applyNumberFormat="1" applyFont="1" applyBorder="1" applyAlignment="1">
      <alignment horizontal="center" vertical="center"/>
    </xf>
    <xf numFmtId="49" fontId="1" fillId="0" borderId="2" xfId="3" applyNumberFormat="1" applyBorder="1" applyAlignment="1">
      <alignment horizontal="center" vertical="center" wrapText="1"/>
    </xf>
    <xf numFmtId="49" fontId="1" fillId="0" borderId="2" xfId="3" applyNumberFormat="1" applyBorder="1" applyAlignment="1">
      <alignment horizontal="center" vertical="center"/>
    </xf>
    <xf numFmtId="0" fontId="1" fillId="0" borderId="2" xfId="3" applyBorder="1" applyAlignment="1">
      <alignment horizontal="center" vertical="center"/>
    </xf>
    <xf numFmtId="49" fontId="1" fillId="0" borderId="6" xfId="3" applyNumberFormat="1" applyBorder="1" applyAlignment="1">
      <alignment horizontal="center" vertical="center" wrapText="1"/>
    </xf>
    <xf numFmtId="49" fontId="1" fillId="0" borderId="8" xfId="3" applyNumberFormat="1" applyBorder="1" applyAlignment="1">
      <alignment horizontal="center" vertical="center" wrapText="1"/>
    </xf>
    <xf numFmtId="49" fontId="1" fillId="0" borderId="10" xfId="3" applyNumberFormat="1" applyBorder="1" applyAlignment="1">
      <alignment horizontal="center" vertical="center" wrapText="1"/>
    </xf>
    <xf numFmtId="0" fontId="1" fillId="0" borderId="2" xfId="3" applyNumberFormat="1" applyBorder="1" applyAlignment="1">
      <alignment horizontal="center" vertical="center"/>
    </xf>
    <xf numFmtId="0" fontId="1" fillId="0" borderId="0" xfId="3" applyBorder="1"/>
    <xf numFmtId="0" fontId="1" fillId="0" borderId="10" xfId="3" applyNumberFormat="1" applyBorder="1" applyAlignment="1">
      <alignment horizontal="center" vertical="center"/>
    </xf>
    <xf numFmtId="0" fontId="3" fillId="0" borderId="10" xfId="3" applyNumberFormat="1" applyFont="1" applyBorder="1" applyAlignment="1">
      <alignment horizontal="center" vertical="center"/>
    </xf>
    <xf numFmtId="0" fontId="1" fillId="0" borderId="8" xfId="3" applyNumberFormat="1" applyBorder="1" applyAlignment="1">
      <alignment horizontal="center" vertical="center"/>
    </xf>
    <xf numFmtId="0" fontId="3" fillId="0" borderId="2" xfId="3" applyNumberFormat="1" applyFont="1" applyBorder="1" applyAlignment="1">
      <alignment horizontal="center" vertical="center"/>
    </xf>
    <xf numFmtId="0" fontId="1" fillId="0" borderId="5" xfId="3" applyNumberFormat="1" applyBorder="1" applyAlignment="1">
      <alignment horizontal="center" vertical="center"/>
    </xf>
    <xf numFmtId="0" fontId="1" fillId="0" borderId="6" xfId="3" applyNumberFormat="1" applyBorder="1" applyAlignment="1">
      <alignment horizontal="center" vertical="center"/>
    </xf>
    <xf numFmtId="0" fontId="1" fillId="0" borderId="0" xfId="3" applyBorder="1" applyAlignment="1"/>
    <xf numFmtId="0" fontId="0" fillId="0" borderId="0" xfId="3" applyFont="1" applyBorder="1" applyAlignment="1">
      <alignment horizontal="left" vertical="top" wrapText="1"/>
    </xf>
    <xf numFmtId="4" fontId="1" fillId="0" borderId="0" xfId="3" applyNumberFormat="1" applyBorder="1" applyAlignment="1">
      <alignment horizontal="left" vertical="top" wrapText="1"/>
    </xf>
    <xf numFmtId="0" fontId="1" fillId="0" borderId="0" xfId="3" applyBorder="1" applyAlignment="1">
      <alignment vertical="top" wrapText="1"/>
    </xf>
    <xf numFmtId="49" fontId="1" fillId="0" borderId="0" xfId="3" applyNumberFormat="1" applyBorder="1" applyAlignment="1">
      <alignment wrapText="1"/>
    </xf>
    <xf numFmtId="0" fontId="1" fillId="0" borderId="0" xfId="3" applyBorder="1" applyAlignment="1">
      <alignment wrapText="1"/>
    </xf>
    <xf numFmtId="49" fontId="1" fillId="0" borderId="0" xfId="3" applyNumberFormat="1" applyBorder="1"/>
    <xf numFmtId="3" fontId="1" fillId="0" borderId="0" xfId="3" applyNumberFormat="1" applyBorder="1"/>
    <xf numFmtId="3" fontId="3" fillId="0" borderId="0" xfId="3" applyNumberFormat="1" applyFont="1" applyBorder="1" applyAlignment="1"/>
    <xf numFmtId="3" fontId="0" fillId="0" borderId="0" xfId="3" applyNumberFormat="1" applyFont="1" applyBorder="1" applyAlignment="1">
      <alignment wrapText="1"/>
    </xf>
    <xf numFmtId="0" fontId="7" fillId="0" borderId="0" xfId="3" applyNumberFormat="1" applyFont="1" applyBorder="1" applyAlignment="1"/>
    <xf numFmtId="4" fontId="7" fillId="0" borderId="0" xfId="3" applyNumberFormat="1" applyFont="1" applyBorder="1" applyAlignment="1">
      <alignment horizontal="right" vertical="top" wrapText="1"/>
    </xf>
    <xf numFmtId="4" fontId="7" fillId="0" borderId="0" xfId="3" applyNumberFormat="1" applyFont="1" applyBorder="1" applyAlignment="1">
      <alignment horizontal="center" vertical="top"/>
    </xf>
    <xf numFmtId="49" fontId="0" fillId="0" borderId="0" xfId="0" applyNumberFormat="1" applyBorder="1"/>
    <xf numFmtId="4" fontId="0" fillId="0" borderId="0" xfId="0" applyNumberFormat="1" applyBorder="1" applyAlignment="1">
      <alignment horizontal="left" vertical="top" wrapText="1"/>
    </xf>
    <xf numFmtId="4" fontId="0" fillId="0" borderId="0" xfId="0" applyNumberFormat="1" applyBorder="1" applyAlignment="1">
      <alignment vertical="top" wrapText="1"/>
    </xf>
    <xf numFmtId="4" fontId="0" fillId="2" borderId="0" xfId="0" applyNumberFormat="1" applyFill="1" applyBorder="1" applyAlignment="1">
      <alignment vertical="top" wrapText="1"/>
    </xf>
    <xf numFmtId="49" fontId="0" fillId="0" borderId="0" xfId="0" applyNumberFormat="1" applyBorder="1" applyAlignment="1">
      <alignment horizontal="center" vertical="center"/>
    </xf>
    <xf numFmtId="4" fontId="0" fillId="0" borderId="0" xfId="0" applyNumberFormat="1" applyBorder="1"/>
    <xf numFmtId="3" fontId="0" fillId="0" borderId="0" xfId="0" applyNumberFormat="1" applyBorder="1"/>
    <xf numFmtId="49" fontId="0" fillId="0" borderId="0" xfId="0" applyNumberFormat="1" applyBorder="1"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0" fillId="0" borderId="0" xfId="0" applyBorder="1"/>
    <xf numFmtId="0" fontId="0" fillId="0" borderId="0" xfId="0" applyBorder="1" applyAlignment="1">
      <alignment horizontal="right" vertical="top"/>
    </xf>
    <xf numFmtId="49" fontId="0" fillId="0" borderId="0" xfId="0" applyNumberFormat="1" applyBorder="1" applyAlignment="1">
      <alignment wrapText="1"/>
    </xf>
    <xf numFmtId="49" fontId="0" fillId="0" borderId="0" xfId="0" applyNumberFormat="1" applyBorder="1" applyAlignment="1">
      <alignment vertical="center"/>
    </xf>
    <xf numFmtId="0" fontId="0" fillId="0" borderId="0" xfId="0" applyBorder="1" applyAlignment="1">
      <alignment wrapText="1"/>
    </xf>
    <xf numFmtId="49" fontId="0" fillId="0" borderId="0" xfId="3" applyNumberFormat="1" applyFont="1" applyBorder="1"/>
    <xf numFmtId="49" fontId="0" fillId="0" borderId="0" xfId="3" applyNumberFormat="1" applyFont="1" applyFill="1" applyBorder="1"/>
    <xf numFmtId="0" fontId="2" fillId="0" borderId="0" xfId="0" applyFont="1" applyFill="1" applyBorder="1" applyAlignment="1">
      <alignment horizontal="center" vertical="center" wrapText="1"/>
    </xf>
    <xf numFmtId="3" fontId="3" fillId="0" borderId="2" xfId="3" applyNumberFormat="1" applyFont="1" applyBorder="1" applyAlignment="1">
      <alignment horizontal="center" vertical="center"/>
    </xf>
    <xf numFmtId="0" fontId="3" fillId="0" borderId="2" xfId="3" applyFont="1" applyBorder="1" applyAlignment="1">
      <alignment horizontal="center" vertical="center"/>
    </xf>
    <xf numFmtId="0" fontId="1" fillId="0" borderId="8" xfId="3" applyNumberFormat="1" applyBorder="1" applyAlignment="1">
      <alignment horizontal="center" vertical="center"/>
    </xf>
    <xf numFmtId="49" fontId="1" fillId="0" borderId="2" xfId="3" applyNumberFormat="1" applyBorder="1" applyAlignment="1">
      <alignment horizontal="center" vertical="center" wrapText="1"/>
    </xf>
    <xf numFmtId="0" fontId="1" fillId="0" borderId="2" xfId="3" applyBorder="1" applyAlignment="1">
      <alignment horizontal="center" vertical="center" wrapText="1"/>
    </xf>
    <xf numFmtId="49" fontId="1" fillId="0" borderId="2" xfId="3" applyNumberFormat="1" applyBorder="1" applyAlignment="1">
      <alignment horizontal="center" vertical="center"/>
    </xf>
    <xf numFmtId="0" fontId="1" fillId="0" borderId="2" xfId="3" applyBorder="1" applyAlignment="1">
      <alignment horizontal="center" vertical="center"/>
    </xf>
    <xf numFmtId="0" fontId="3" fillId="0" borderId="2" xfId="3" applyFont="1" applyBorder="1" applyAlignment="1">
      <alignment horizontal="center" vertical="center" wrapText="1"/>
    </xf>
    <xf numFmtId="0" fontId="1" fillId="0" borderId="2" xfId="3" applyNumberFormat="1" applyBorder="1" applyAlignment="1">
      <alignment horizontal="center" vertical="center"/>
    </xf>
    <xf numFmtId="49" fontId="1" fillId="0" borderId="8" xfId="3" applyNumberFormat="1" applyBorder="1" applyAlignment="1">
      <alignment horizontal="center" vertical="center"/>
    </xf>
    <xf numFmtId="49" fontId="1" fillId="0" borderId="8" xfId="3" applyNumberFormat="1" applyBorder="1" applyAlignment="1">
      <alignment horizontal="center" vertical="center" wrapText="1"/>
    </xf>
    <xf numFmtId="0" fontId="5" fillId="0" borderId="11" xfId="0" applyFont="1" applyBorder="1" applyAlignment="1">
      <alignment vertical="top" wrapText="1"/>
    </xf>
    <xf numFmtId="0" fontId="5" fillId="0" borderId="24" xfId="0" applyFont="1" applyBorder="1" applyAlignment="1">
      <alignment vertical="top" wrapText="1"/>
    </xf>
    <xf numFmtId="0" fontId="2" fillId="0" borderId="24" xfId="0" applyFont="1" applyBorder="1" applyAlignment="1">
      <alignment vertical="top" wrapText="1"/>
    </xf>
    <xf numFmtId="0" fontId="5" fillId="0" borderId="11" xfId="0" applyFont="1" applyBorder="1" applyAlignment="1">
      <alignment vertical="top"/>
    </xf>
    <xf numFmtId="49" fontId="0" fillId="0" borderId="8" xfId="3" applyNumberFormat="1" applyFont="1" applyBorder="1" applyAlignment="1">
      <alignment horizontal="center" vertical="center" wrapText="1"/>
    </xf>
    <xf numFmtId="0" fontId="1" fillId="0" borderId="11" xfId="3" applyBorder="1" applyAlignment="1">
      <alignment horizontal="center" vertical="center" wrapText="1"/>
    </xf>
    <xf numFmtId="0" fontId="1" fillId="0" borderId="2" xfId="3" applyNumberFormat="1" applyBorder="1" applyAlignment="1">
      <alignment horizontal="center" vertical="center"/>
    </xf>
    <xf numFmtId="0" fontId="1" fillId="0" borderId="2" xfId="3" applyBorder="1" applyAlignment="1">
      <alignment horizontal="center" vertical="center"/>
    </xf>
    <xf numFmtId="49" fontId="1" fillId="0" borderId="2" xfId="3" applyNumberFormat="1" applyBorder="1" applyAlignment="1">
      <alignment horizontal="center" vertical="center"/>
    </xf>
    <xf numFmtId="0" fontId="3" fillId="0" borderId="8" xfId="3" applyFont="1" applyBorder="1" applyAlignment="1">
      <alignment horizontal="center" vertical="center"/>
    </xf>
    <xf numFmtId="0" fontId="3" fillId="0" borderId="8" xfId="3" applyNumberFormat="1" applyFont="1" applyBorder="1" applyAlignment="1">
      <alignment horizontal="center" vertical="center"/>
    </xf>
    <xf numFmtId="0" fontId="0" fillId="0" borderId="2" xfId="0" applyBorder="1" applyAlignment="1">
      <alignment horizontal="center"/>
    </xf>
    <xf numFmtId="0" fontId="0" fillId="0" borderId="10" xfId="0" applyBorder="1" applyAlignment="1">
      <alignment horizontal="center"/>
    </xf>
    <xf numFmtId="49" fontId="3" fillId="0" borderId="2" xfId="3" applyNumberFormat="1" applyFont="1" applyBorder="1" applyAlignment="1">
      <alignment horizontal="center" vertical="center"/>
    </xf>
    <xf numFmtId="3" fontId="1" fillId="0" borderId="0" xfId="3" applyNumberFormat="1" applyBorder="1" applyAlignment="1">
      <alignment horizontal="left" vertical="top" wrapText="1"/>
    </xf>
    <xf numFmtId="3" fontId="1" fillId="0" borderId="0" xfId="3" applyNumberFormat="1" applyBorder="1" applyAlignment="1">
      <alignment vertical="top" wrapText="1"/>
    </xf>
    <xf numFmtId="3" fontId="1" fillId="0" borderId="0" xfId="3" applyNumberFormat="1" applyBorder="1" applyAlignment="1">
      <alignment vertical="center" wrapText="1"/>
    </xf>
    <xf numFmtId="3" fontId="1" fillId="0" borderId="0" xfId="3" applyNumberFormat="1" applyBorder="1" applyAlignment="1">
      <alignment horizontal="center" vertical="center"/>
    </xf>
    <xf numFmtId="3" fontId="1" fillId="0" borderId="0" xfId="3" applyNumberFormat="1" applyBorder="1" applyAlignment="1">
      <alignment vertical="center"/>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8" xfId="3" applyNumberFormat="1" applyFont="1" applyBorder="1" applyAlignment="1">
      <alignment horizontal="center" vertical="center" wrapText="1"/>
    </xf>
    <xf numFmtId="3" fontId="3" fillId="0" borderId="1" xfId="3" applyNumberFormat="1" applyFont="1" applyBorder="1" applyAlignment="1">
      <alignment horizontal="center" vertical="center"/>
    </xf>
    <xf numFmtId="49" fontId="3" fillId="0" borderId="10" xfId="3" applyNumberFormat="1" applyFont="1" applyBorder="1" applyAlignment="1">
      <alignment horizontal="center" vertical="center" wrapText="1"/>
    </xf>
    <xf numFmtId="0" fontId="3" fillId="0" borderId="6" xfId="3" applyNumberFormat="1" applyFont="1" applyBorder="1" applyAlignment="1">
      <alignment horizontal="center" vertical="center"/>
    </xf>
    <xf numFmtId="49" fontId="3" fillId="0" borderId="6" xfId="3" applyNumberFormat="1" applyFont="1" applyBorder="1" applyAlignment="1">
      <alignment horizontal="center" vertical="center"/>
    </xf>
    <xf numFmtId="0" fontId="3" fillId="0" borderId="6" xfId="3" applyFont="1" applyBorder="1" applyAlignment="1">
      <alignment horizontal="center" vertical="center" wrapText="1"/>
    </xf>
    <xf numFmtId="49" fontId="4" fillId="0" borderId="11" xfId="3" applyNumberFormat="1" applyFont="1" applyBorder="1" applyAlignment="1">
      <alignment horizontal="center" vertical="center"/>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49" fontId="3" fillId="0" borderId="2" xfId="3" applyNumberFormat="1" applyFont="1" applyBorder="1" applyAlignment="1">
      <alignment horizontal="center" vertical="center" wrapText="1"/>
    </xf>
    <xf numFmtId="3" fontId="3" fillId="0" borderId="2" xfId="3" applyNumberFormat="1" applyFont="1" applyBorder="1" applyAlignment="1">
      <alignment horizontal="center" vertical="center"/>
    </xf>
    <xf numFmtId="0" fontId="3" fillId="0" borderId="2" xfId="3" applyNumberFormat="1" applyFont="1" applyBorder="1" applyAlignment="1">
      <alignment horizontal="center" vertical="center"/>
    </xf>
    <xf numFmtId="0" fontId="3" fillId="0" borderId="2" xfId="3" applyFont="1" applyBorder="1" applyAlignment="1">
      <alignment horizontal="center" vertical="center"/>
    </xf>
    <xf numFmtId="49" fontId="3" fillId="0" borderId="2" xfId="3" applyNumberFormat="1" applyFont="1" applyBorder="1" applyAlignment="1">
      <alignment horizontal="center" vertical="center"/>
    </xf>
    <xf numFmtId="0" fontId="3" fillId="0" borderId="8" xfId="3" applyFont="1" applyBorder="1" applyAlignment="1">
      <alignment horizontal="center" vertical="center" wrapText="1"/>
    </xf>
    <xf numFmtId="0" fontId="4" fillId="0" borderId="2" xfId="0" applyFont="1" applyBorder="1" applyAlignment="1">
      <alignment horizontal="center" vertical="center" wrapText="1"/>
    </xf>
    <xf numFmtId="0" fontId="2" fillId="3" borderId="10"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2" xfId="0" applyFont="1" applyBorder="1" applyAlignment="1">
      <alignment horizontal="center" vertical="top" wrapText="1"/>
    </xf>
    <xf numFmtId="2" fontId="4" fillId="0" borderId="2" xfId="0" applyNumberFormat="1" applyFont="1" applyBorder="1" applyAlignment="1">
      <alignment horizontal="center" vertical="center"/>
    </xf>
    <xf numFmtId="4"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xf>
    <xf numFmtId="3" fontId="4" fillId="0" borderId="2" xfId="0" applyNumberFormat="1" applyFont="1" applyBorder="1" applyAlignment="1">
      <alignment horizontal="center" vertical="center" wrapText="1"/>
    </xf>
    <xf numFmtId="3" fontId="4" fillId="3" borderId="2" xfId="0" applyNumberFormat="1" applyFont="1" applyFill="1" applyBorder="1" applyAlignment="1">
      <alignment horizontal="center" vertical="center" wrapText="1"/>
    </xf>
    <xf numFmtId="49" fontId="5" fillId="0" borderId="13" xfId="0" applyNumberFormat="1" applyFont="1" applyBorder="1" applyAlignment="1">
      <alignment horizontal="center" vertical="center"/>
    </xf>
    <xf numFmtId="49" fontId="3" fillId="0" borderId="15" xfId="0" applyNumberFormat="1" applyFont="1" applyBorder="1" applyAlignment="1">
      <alignment vertical="center" wrapText="1"/>
    </xf>
    <xf numFmtId="49" fontId="0" fillId="0" borderId="15" xfId="0" applyNumberFormat="1" applyBorder="1"/>
    <xf numFmtId="49" fontId="7" fillId="0" borderId="15" xfId="0" applyNumberFormat="1" applyFont="1" applyBorder="1"/>
    <xf numFmtId="9" fontId="3" fillId="0" borderId="15" xfId="0" applyNumberFormat="1" applyFont="1" applyBorder="1" applyAlignment="1">
      <alignment horizontal="center" vertical="center"/>
    </xf>
    <xf numFmtId="0" fontId="3" fillId="0" borderId="15" xfId="0" applyFont="1" applyFill="1" applyBorder="1" applyAlignment="1">
      <alignment horizontal="center" vertical="center"/>
    </xf>
    <xf numFmtId="49" fontId="0" fillId="0" borderId="17" xfId="0" applyNumberFormat="1" applyBorder="1"/>
    <xf numFmtId="2" fontId="3" fillId="0" borderId="18" xfId="0" applyNumberFormat="1" applyFont="1" applyBorder="1" applyAlignment="1">
      <alignment horizontal="center" vertical="center"/>
    </xf>
    <xf numFmtId="2" fontId="3" fillId="0" borderId="2" xfId="0" applyNumberFormat="1" applyFont="1" applyBorder="1" applyAlignment="1">
      <alignment horizontal="center" vertical="center"/>
    </xf>
    <xf numFmtId="3" fontId="3" fillId="3" borderId="2" xfId="0" applyNumberFormat="1" applyFont="1" applyFill="1" applyBorder="1" applyAlignment="1">
      <alignment horizontal="center" vertical="center"/>
    </xf>
    <xf numFmtId="3" fontId="0" fillId="2" borderId="0" xfId="0" applyNumberFormat="1" applyFill="1" applyAlignment="1">
      <alignment horizontal="center" vertical="center"/>
    </xf>
    <xf numFmtId="3" fontId="0" fillId="0" borderId="0" xfId="0" applyNumberFormat="1" applyAlignment="1">
      <alignment vertical="top"/>
    </xf>
    <xf numFmtId="3" fontId="0" fillId="0" borderId="0" xfId="0" applyNumberFormat="1" applyAlignment="1">
      <alignment horizontal="center" vertical="center"/>
    </xf>
    <xf numFmtId="49" fontId="0" fillId="0" borderId="2" xfId="3" applyNumberFormat="1" applyFont="1" applyBorder="1" applyAlignment="1">
      <alignment horizontal="center" vertical="center" wrapText="1"/>
    </xf>
    <xf numFmtId="49" fontId="0" fillId="0" borderId="5" xfId="3" applyNumberFormat="1" applyFont="1" applyBorder="1" applyAlignment="1">
      <alignment horizontal="center" vertical="center" wrapText="1"/>
    </xf>
    <xf numFmtId="3" fontId="3" fillId="0" borderId="2" xfId="3" applyNumberFormat="1" applyFont="1" applyBorder="1" applyAlignment="1">
      <alignment horizontal="center" vertical="center"/>
    </xf>
    <xf numFmtId="3" fontId="3" fillId="0" borderId="8" xfId="3" applyNumberFormat="1" applyFont="1" applyBorder="1" applyAlignment="1">
      <alignment horizontal="center" vertical="center"/>
    </xf>
    <xf numFmtId="0" fontId="3" fillId="0" borderId="8" xfId="3" applyFont="1" applyBorder="1" applyAlignment="1">
      <alignment horizontal="center" vertical="center" wrapText="1"/>
    </xf>
    <xf numFmtId="0" fontId="3" fillId="0" borderId="2" xfId="3" applyNumberFormat="1" applyFont="1" applyBorder="1" applyAlignment="1">
      <alignment horizontal="center" vertical="center"/>
    </xf>
    <xf numFmtId="49" fontId="3" fillId="0" borderId="2" xfId="3" applyNumberFormat="1" applyFont="1" applyBorder="1" applyAlignment="1">
      <alignment horizontal="center" vertical="center" wrapText="1"/>
    </xf>
    <xf numFmtId="0" fontId="3" fillId="0" borderId="2" xfId="3" applyFont="1" applyBorder="1" applyAlignment="1">
      <alignment horizontal="center" vertical="center" wrapText="1"/>
    </xf>
    <xf numFmtId="49" fontId="3" fillId="0" borderId="11" xfId="3" applyNumberFormat="1" applyFont="1" applyBorder="1" applyAlignment="1">
      <alignment horizontal="center" vertical="center"/>
    </xf>
    <xf numFmtId="0" fontId="3" fillId="0" borderId="11" xfId="3" applyNumberFormat="1" applyFont="1" applyBorder="1" applyAlignment="1">
      <alignment horizontal="center" vertical="center"/>
    </xf>
    <xf numFmtId="49" fontId="3" fillId="0" borderId="11" xfId="3" applyNumberFormat="1" applyFont="1" applyBorder="1" applyAlignment="1">
      <alignment horizontal="center" vertical="center" wrapText="1"/>
    </xf>
    <xf numFmtId="1" fontId="3" fillId="0" borderId="10" xfId="3" applyNumberFormat="1" applyFont="1" applyBorder="1" applyAlignment="1">
      <alignment horizontal="center" vertical="center"/>
    </xf>
    <xf numFmtId="1" fontId="3" fillId="0" borderId="2" xfId="3" applyNumberFormat="1" applyFont="1" applyBorder="1" applyAlignment="1">
      <alignment horizontal="center" vertical="center"/>
    </xf>
    <xf numFmtId="1" fontId="3" fillId="0" borderId="8" xfId="3" applyNumberFormat="1" applyFont="1" applyBorder="1" applyAlignment="1">
      <alignment horizontal="center" vertical="center"/>
    </xf>
    <xf numFmtId="0" fontId="0" fillId="0" borderId="2" xfId="0" applyBorder="1" applyAlignment="1">
      <alignment horizontal="center" vertical="center" wrapText="1"/>
    </xf>
    <xf numFmtId="49" fontId="3" fillId="0" borderId="2"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3" fontId="3" fillId="0" borderId="2" xfId="0" applyNumberFormat="1" applyFont="1" applyBorder="1" applyAlignment="1">
      <alignment horizontal="center" vertical="center"/>
    </xf>
    <xf numFmtId="3" fontId="3" fillId="0" borderId="11" xfId="0" applyNumberFormat="1" applyFont="1" applyBorder="1" applyAlignment="1">
      <alignment horizontal="center" vertical="center"/>
    </xf>
    <xf numFmtId="3" fontId="3" fillId="0" borderId="10"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2" xfId="0" applyFont="1" applyBorder="1" applyAlignment="1">
      <alignment horizontal="center" vertical="center" wrapText="1"/>
    </xf>
    <xf numFmtId="4" fontId="3" fillId="2" borderId="0" xfId="0" applyNumberFormat="1" applyFont="1" applyFill="1" applyAlignment="1">
      <alignment horizontal="center" vertical="center"/>
    </xf>
    <xf numFmtId="0" fontId="14" fillId="0" borderId="0" xfId="0" applyFont="1" applyAlignment="1">
      <alignment vertical="center"/>
    </xf>
    <xf numFmtId="4" fontId="3" fillId="2" borderId="0" xfId="0" applyNumberFormat="1" applyFont="1" applyFill="1" applyAlignment="1">
      <alignment vertical="center"/>
    </xf>
    <xf numFmtId="4" fontId="3" fillId="0" borderId="0" xfId="0" applyNumberFormat="1" applyFont="1" applyAlignment="1">
      <alignment vertical="center"/>
    </xf>
    <xf numFmtId="49" fontId="3" fillId="0" borderId="2" xfId="0" applyNumberFormat="1" applyFont="1" applyBorder="1" applyAlignment="1">
      <alignment horizontal="left" vertical="center" wrapText="1"/>
    </xf>
    <xf numFmtId="49" fontId="3" fillId="0" borderId="2" xfId="0" applyNumberFormat="1" applyFont="1" applyBorder="1" applyAlignment="1">
      <alignment horizontal="left" vertical="top" wrapText="1"/>
    </xf>
    <xf numFmtId="0" fontId="3" fillId="2" borderId="25" xfId="0" applyFont="1" applyFill="1" applyBorder="1" applyAlignment="1">
      <alignment horizontal="left" vertical="center" wrapText="1"/>
    </xf>
    <xf numFmtId="0" fontId="3" fillId="0" borderId="3" xfId="0" applyFont="1" applyFill="1" applyBorder="1" applyAlignment="1">
      <alignment horizontal="left" vertical="center" wrapText="1"/>
    </xf>
    <xf numFmtId="49" fontId="3" fillId="0" borderId="28" xfId="3" applyNumberFormat="1" applyFont="1" applyBorder="1" applyAlignment="1">
      <alignment vertical="center" wrapText="1"/>
    </xf>
    <xf numFmtId="49" fontId="4" fillId="0" borderId="27" xfId="3" applyNumberFormat="1" applyFont="1" applyBorder="1" applyAlignment="1">
      <alignment vertical="center" wrapText="1"/>
    </xf>
    <xf numFmtId="49" fontId="3" fillId="0" borderId="25" xfId="3" applyNumberFormat="1" applyFont="1" applyBorder="1" applyAlignment="1">
      <alignment vertical="center" wrapText="1"/>
    </xf>
    <xf numFmtId="49" fontId="3" fillId="0" borderId="3" xfId="3" applyNumberFormat="1" applyFont="1" applyBorder="1" applyAlignment="1">
      <alignment vertical="center" wrapText="1"/>
    </xf>
    <xf numFmtId="49" fontId="3" fillId="0" borderId="24" xfId="3" applyNumberFormat="1" applyFont="1" applyBorder="1" applyAlignment="1">
      <alignment vertical="center" wrapText="1"/>
    </xf>
    <xf numFmtId="49" fontId="3" fillId="0" borderId="7" xfId="3" applyNumberFormat="1" applyFont="1" applyBorder="1" applyAlignment="1">
      <alignment vertical="center" wrapText="1"/>
    </xf>
    <xf numFmtId="49" fontId="3" fillId="4" borderId="2" xfId="3" applyNumberFormat="1" applyFont="1" applyFill="1" applyBorder="1" applyAlignment="1">
      <alignment horizontal="center" vertical="center" wrapText="1"/>
    </xf>
    <xf numFmtId="0" fontId="3" fillId="4" borderId="2" xfId="3" applyNumberFormat="1" applyFont="1" applyFill="1" applyBorder="1" applyAlignment="1">
      <alignment horizontal="center" vertical="center"/>
    </xf>
    <xf numFmtId="0" fontId="3" fillId="4" borderId="2" xfId="3" applyFont="1" applyFill="1" applyBorder="1" applyAlignment="1">
      <alignment horizontal="center" vertical="center"/>
    </xf>
    <xf numFmtId="1" fontId="3" fillId="4" borderId="8" xfId="3" applyNumberFormat="1" applyFont="1" applyFill="1" applyBorder="1" applyAlignment="1">
      <alignment horizontal="center" vertical="center"/>
    </xf>
    <xf numFmtId="3" fontId="3" fillId="4" borderId="8" xfId="3" applyNumberFormat="1" applyFont="1" applyFill="1" applyBorder="1" applyAlignment="1">
      <alignment horizontal="center" vertical="center"/>
    </xf>
    <xf numFmtId="0" fontId="3" fillId="4" borderId="8" xfId="3" applyNumberFormat="1" applyFont="1" applyFill="1" applyBorder="1" applyAlignment="1">
      <alignment horizontal="center" vertical="center"/>
    </xf>
    <xf numFmtId="49" fontId="1" fillId="4" borderId="2" xfId="3" applyNumberFormat="1" applyFill="1" applyBorder="1" applyAlignment="1">
      <alignment horizontal="center" vertical="center"/>
    </xf>
    <xf numFmtId="0" fontId="1" fillId="4" borderId="2" xfId="3" applyNumberFormat="1" applyFill="1" applyBorder="1" applyAlignment="1">
      <alignment horizontal="center" vertical="center"/>
    </xf>
    <xf numFmtId="0" fontId="1" fillId="4" borderId="2" xfId="3" applyFill="1" applyBorder="1" applyAlignment="1">
      <alignment horizontal="center" vertical="center"/>
    </xf>
    <xf numFmtId="49" fontId="3" fillId="4" borderId="2" xfId="3" applyNumberFormat="1" applyFont="1" applyFill="1" applyBorder="1" applyAlignment="1">
      <alignment horizontal="center" vertical="center"/>
    </xf>
    <xf numFmtId="3" fontId="3" fillId="4" borderId="2" xfId="3" applyNumberFormat="1" applyFont="1" applyFill="1" applyBorder="1" applyAlignment="1">
      <alignment horizontal="center" vertical="center"/>
    </xf>
    <xf numFmtId="0" fontId="1" fillId="4" borderId="11" xfId="3" applyFill="1" applyBorder="1" applyAlignment="1">
      <alignment horizontal="center" vertical="center" wrapText="1"/>
    </xf>
    <xf numFmtId="0" fontId="1" fillId="4" borderId="11" xfId="3" applyFill="1" applyBorder="1" applyAlignment="1">
      <alignment horizontal="center" vertical="center"/>
    </xf>
    <xf numFmtId="0" fontId="3" fillId="4" borderId="11" xfId="3" applyFont="1" applyFill="1" applyBorder="1" applyAlignment="1">
      <alignment horizontal="center" vertical="center"/>
    </xf>
    <xf numFmtId="3" fontId="3" fillId="4" borderId="11" xfId="3" applyNumberFormat="1" applyFont="1" applyFill="1" applyBorder="1" applyAlignment="1">
      <alignment horizontal="center" vertical="center"/>
    </xf>
    <xf numFmtId="0" fontId="3" fillId="4" borderId="6" xfId="0" applyFont="1" applyFill="1" applyBorder="1" applyAlignment="1">
      <alignment horizontal="center" vertical="center"/>
    </xf>
    <xf numFmtId="0" fontId="3" fillId="4" borderId="8" xfId="3" applyFont="1" applyFill="1" applyBorder="1" applyAlignment="1">
      <alignment horizontal="center" vertical="center"/>
    </xf>
    <xf numFmtId="1" fontId="3" fillId="4" borderId="6" xfId="0" applyNumberFormat="1" applyFont="1" applyFill="1" applyBorder="1" applyAlignment="1">
      <alignment horizontal="center" vertical="center" wrapText="1"/>
    </xf>
    <xf numFmtId="0" fontId="3" fillId="4" borderId="2" xfId="0" applyFont="1" applyFill="1" applyBorder="1" applyAlignment="1">
      <alignment horizontal="center" vertical="center"/>
    </xf>
    <xf numFmtId="1" fontId="3" fillId="4" borderId="2" xfId="0" applyNumberFormat="1" applyFont="1" applyFill="1" applyBorder="1" applyAlignment="1">
      <alignment horizontal="center" vertical="center" wrapText="1"/>
    </xf>
    <xf numFmtId="49" fontId="1" fillId="4" borderId="6" xfId="3" applyNumberFormat="1" applyFill="1" applyBorder="1" applyAlignment="1">
      <alignment horizontal="center" vertical="center"/>
    </xf>
    <xf numFmtId="0" fontId="1" fillId="4" borderId="6" xfId="3" applyNumberFormat="1" applyFill="1" applyBorder="1" applyAlignment="1">
      <alignment horizontal="center" vertical="center"/>
    </xf>
    <xf numFmtId="0" fontId="1" fillId="4" borderId="8" xfId="3" applyFill="1" applyBorder="1" applyAlignment="1">
      <alignment horizontal="center" vertical="center"/>
    </xf>
    <xf numFmtId="49" fontId="1" fillId="4" borderId="8" xfId="3" applyNumberFormat="1" applyFill="1" applyBorder="1" applyAlignment="1">
      <alignment horizontal="center" vertical="center" wrapText="1"/>
    </xf>
    <xf numFmtId="0" fontId="1" fillId="4" borderId="8" xfId="3" applyNumberFormat="1" applyFill="1" applyBorder="1" applyAlignment="1">
      <alignment horizontal="center" vertical="center"/>
    </xf>
    <xf numFmtId="0" fontId="3" fillId="4"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3" fontId="0" fillId="3" borderId="2" xfId="0" applyNumberFormat="1" applyFill="1" applyBorder="1" applyAlignment="1">
      <alignment horizontal="center" vertical="center"/>
    </xf>
    <xf numFmtId="3" fontId="0" fillId="3" borderId="11" xfId="0" applyNumberFormat="1" applyFill="1" applyBorder="1" applyAlignment="1">
      <alignment horizontal="center" vertical="center"/>
    </xf>
    <xf numFmtId="4" fontId="3" fillId="0" borderId="0" xfId="3" applyNumberFormat="1" applyFont="1" applyBorder="1" applyAlignment="1">
      <alignment horizontal="left" vertical="top" wrapText="1"/>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2" xfId="3" applyFont="1" applyBorder="1" applyAlignment="1">
      <alignment vertical="center" wrapText="1"/>
    </xf>
    <xf numFmtId="0" fontId="3" fillId="0" borderId="2" xfId="3" applyFont="1" applyBorder="1"/>
    <xf numFmtId="49" fontId="3" fillId="4" borderId="3" xfId="3" applyNumberFormat="1" applyFont="1" applyFill="1" applyBorder="1" applyAlignment="1">
      <alignment horizontal="center" vertical="center"/>
    </xf>
    <xf numFmtId="0" fontId="3" fillId="4" borderId="4" xfId="0" applyFont="1" applyFill="1" applyBorder="1" applyAlignment="1">
      <alignment horizontal="center" vertical="center"/>
    </xf>
    <xf numFmtId="49" fontId="3" fillId="4" borderId="3" xfId="3"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49" fontId="3" fillId="0" borderId="3" xfId="3" applyNumberFormat="1" applyFont="1" applyBorder="1" applyAlignment="1">
      <alignment horizontal="center" vertical="center" wrapText="1"/>
    </xf>
    <xf numFmtId="0" fontId="3" fillId="0" borderId="4" xfId="0" applyFont="1" applyBorder="1" applyAlignment="1">
      <alignment horizontal="center" vertical="center" wrapText="1"/>
    </xf>
    <xf numFmtId="49" fontId="1" fillId="0" borderId="3" xfId="3" applyNumberFormat="1" applyBorder="1" applyAlignment="1">
      <alignment horizontal="center" vertical="center"/>
    </xf>
    <xf numFmtId="0" fontId="0" fillId="0" borderId="4" xfId="0" applyBorder="1" applyAlignment="1">
      <alignment horizontal="center" vertical="center"/>
    </xf>
    <xf numFmtId="49" fontId="0" fillId="0" borderId="2" xfId="3" applyNumberFormat="1" applyFon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 xfId="0" applyFont="1" applyFill="1" applyBorder="1" applyAlignment="1">
      <alignment horizontal="center" vertical="center" wrapText="1"/>
    </xf>
    <xf numFmtId="49" fontId="0" fillId="4" borderId="2" xfId="3" applyNumberFormat="1" applyFont="1" applyFill="1" applyBorder="1" applyAlignment="1">
      <alignment horizontal="center" vertical="center" wrapText="1"/>
    </xf>
    <xf numFmtId="0" fontId="0" fillId="4" borderId="2" xfId="0" applyFill="1" applyBorder="1" applyAlignment="1">
      <alignment horizontal="center" vertical="center" wrapText="1"/>
    </xf>
    <xf numFmtId="49" fontId="1" fillId="0" borderId="1" xfId="3" applyNumberFormat="1" applyBorder="1" applyAlignment="1">
      <alignment horizontal="center" vertical="center" wrapText="1"/>
    </xf>
    <xf numFmtId="0" fontId="0" fillId="0" borderId="6" xfId="0" applyBorder="1" applyAlignment="1">
      <alignment horizontal="center" wrapText="1"/>
    </xf>
    <xf numFmtId="49" fontId="1" fillId="0" borderId="1" xfId="3" applyNumberFormat="1" applyBorder="1" applyAlignment="1">
      <alignment horizontal="center" vertical="center"/>
    </xf>
    <xf numFmtId="0" fontId="0" fillId="0" borderId="6" xfId="0" applyBorder="1" applyAlignment="1">
      <alignment horizontal="center"/>
    </xf>
    <xf numFmtId="0" fontId="4" fillId="4" borderId="8" xfId="0" applyFont="1" applyFill="1" applyBorder="1" applyAlignment="1">
      <alignment horizontal="center" vertical="center" wrapText="1"/>
    </xf>
    <xf numFmtId="49" fontId="1" fillId="0" borderId="2" xfId="3" applyNumberFormat="1" applyBorder="1" applyAlignment="1">
      <alignment horizontal="center" vertical="center"/>
    </xf>
    <xf numFmtId="0" fontId="0" fillId="0" borderId="2" xfId="0" applyBorder="1" applyAlignment="1">
      <alignment horizontal="center"/>
    </xf>
    <xf numFmtId="0" fontId="0" fillId="0" borderId="11" xfId="0" applyBorder="1" applyAlignment="1">
      <alignment horizontal="center"/>
    </xf>
    <xf numFmtId="49" fontId="3" fillId="0" borderId="2" xfId="3" applyNumberFormat="1" applyFont="1" applyBorder="1" applyAlignment="1">
      <alignment horizontal="center" vertical="center" wrapText="1"/>
    </xf>
    <xf numFmtId="0" fontId="3" fillId="0" borderId="2" xfId="3" applyFont="1" applyBorder="1" applyAlignment="1">
      <alignment horizontal="center" vertical="center" wrapText="1"/>
    </xf>
    <xf numFmtId="0" fontId="3" fillId="0" borderId="11" xfId="3" applyFont="1" applyBorder="1" applyAlignment="1">
      <alignment horizontal="center" vertical="center" wrapText="1"/>
    </xf>
    <xf numFmtId="49" fontId="0" fillId="0" borderId="12" xfId="3" applyNumberFormat="1" applyFont="1" applyBorder="1" applyAlignment="1">
      <alignment horizontal="center" vertical="center" wrapText="1"/>
    </xf>
    <xf numFmtId="49" fontId="0" fillId="0" borderId="14" xfId="3" applyNumberFormat="1" applyFont="1" applyBorder="1" applyAlignment="1">
      <alignment horizontal="center" vertical="center" wrapText="1"/>
    </xf>
    <xf numFmtId="49" fontId="0" fillId="0" borderId="16" xfId="3" applyNumberFormat="1" applyFont="1" applyBorder="1" applyAlignment="1">
      <alignment horizontal="center" vertical="center" wrapText="1"/>
    </xf>
    <xf numFmtId="0" fontId="5" fillId="0" borderId="24" xfId="0" applyFont="1" applyBorder="1" applyAlignment="1">
      <alignment horizontal="center" vertical="top" wrapText="1"/>
    </xf>
    <xf numFmtId="0" fontId="0" fillId="0" borderId="32" xfId="0" applyBorder="1" applyAlignment="1">
      <alignment horizontal="center" vertical="top" wrapText="1"/>
    </xf>
    <xf numFmtId="0" fontId="4" fillId="4" borderId="25" xfId="0" applyFont="1" applyFill="1" applyBorder="1" applyAlignment="1">
      <alignment horizontal="center" vertical="center" wrapText="1"/>
    </xf>
    <xf numFmtId="0" fontId="0" fillId="4" borderId="33" xfId="0" applyFill="1" applyBorder="1" applyAlignment="1">
      <alignment horizontal="center" vertical="center" wrapText="1"/>
    </xf>
    <xf numFmtId="0" fontId="4" fillId="4" borderId="3" xfId="0" applyFont="1" applyFill="1" applyBorder="1" applyAlignment="1">
      <alignment horizontal="center" vertical="center" wrapText="1"/>
    </xf>
    <xf numFmtId="0" fontId="0" fillId="4" borderId="4" xfId="0" applyFill="1" applyBorder="1" applyAlignment="1">
      <alignment horizontal="center" vertical="center" wrapText="1"/>
    </xf>
    <xf numFmtId="49" fontId="1" fillId="4" borderId="3" xfId="3" applyNumberFormat="1" applyFill="1" applyBorder="1" applyAlignment="1">
      <alignment horizontal="center" vertical="center"/>
    </xf>
    <xf numFmtId="0" fontId="0" fillId="4" borderId="4" xfId="0" applyFill="1" applyBorder="1" applyAlignment="1">
      <alignment horizontal="center" vertical="center"/>
    </xf>
    <xf numFmtId="0" fontId="1" fillId="4" borderId="24" xfId="3" applyFill="1" applyBorder="1" applyAlignment="1">
      <alignment horizontal="center" vertical="center"/>
    </xf>
    <xf numFmtId="0" fontId="0" fillId="4" borderId="32" xfId="0" applyFill="1" applyBorder="1" applyAlignment="1">
      <alignment horizontal="center" vertical="center"/>
    </xf>
    <xf numFmtId="49" fontId="4" fillId="4" borderId="2" xfId="3" applyNumberFormat="1" applyFont="1" applyFill="1" applyBorder="1" applyAlignment="1">
      <alignment horizontal="center" vertical="center" wrapText="1"/>
    </xf>
    <xf numFmtId="0" fontId="0" fillId="4" borderId="35" xfId="3" applyFont="1" applyFill="1" applyBorder="1" applyAlignment="1">
      <alignment horizontal="center" vertical="center" wrapText="1"/>
    </xf>
    <xf numFmtId="0" fontId="0" fillId="4" borderId="36" xfId="0" applyFill="1" applyBorder="1" applyAlignment="1">
      <alignment horizontal="center" vertical="center" wrapText="1"/>
    </xf>
    <xf numFmtId="0" fontId="4" fillId="0" borderId="25" xfId="0" applyFont="1" applyBorder="1" applyAlignment="1">
      <alignment horizontal="center" vertical="center" wrapText="1"/>
    </xf>
    <xf numFmtId="0" fontId="4" fillId="0" borderId="33" xfId="0" applyFont="1" applyBorder="1" applyAlignment="1">
      <alignment horizontal="center" vertical="center" wrapText="1"/>
    </xf>
    <xf numFmtId="3" fontId="3" fillId="0" borderId="2" xfId="3" applyNumberFormat="1" applyFont="1" applyBorder="1" applyAlignment="1">
      <alignment horizontal="center" vertical="center"/>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5" xfId="0" applyFont="1" applyBorder="1" applyAlignment="1">
      <alignment horizontal="center" vertical="top" wrapText="1"/>
    </xf>
    <xf numFmtId="0" fontId="1" fillId="0" borderId="2" xfId="3" applyNumberFormat="1" applyBorder="1" applyAlignment="1">
      <alignment horizontal="center" vertical="center"/>
    </xf>
    <xf numFmtId="0" fontId="1" fillId="0" borderId="2" xfId="3" applyBorder="1" applyAlignment="1">
      <alignment horizontal="center" vertical="center"/>
    </xf>
    <xf numFmtId="0" fontId="1" fillId="0" borderId="11" xfId="3" applyBorder="1" applyAlignment="1">
      <alignment horizontal="center" vertical="center"/>
    </xf>
    <xf numFmtId="0" fontId="3" fillId="0" borderId="2" xfId="3" applyNumberFormat="1" applyFont="1" applyBorder="1" applyAlignment="1">
      <alignment horizontal="center" vertical="center"/>
    </xf>
    <xf numFmtId="0" fontId="3" fillId="0" borderId="2" xfId="3" applyFont="1" applyBorder="1" applyAlignment="1">
      <alignment horizontal="center" vertical="center"/>
    </xf>
    <xf numFmtId="0" fontId="3" fillId="0" borderId="11" xfId="3" applyFont="1" applyBorder="1" applyAlignment="1">
      <alignment horizontal="center" vertical="center"/>
    </xf>
    <xf numFmtId="49" fontId="3" fillId="0" borderId="2" xfId="3" applyNumberFormat="1" applyFont="1" applyBorder="1" applyAlignment="1">
      <alignment horizontal="center" vertical="center"/>
    </xf>
    <xf numFmtId="49" fontId="1" fillId="0" borderId="2" xfId="3" applyNumberFormat="1" applyBorder="1" applyAlignment="1">
      <alignment horizontal="center" vertical="center" wrapText="1"/>
    </xf>
    <xf numFmtId="0" fontId="1" fillId="0" borderId="2" xfId="3" applyBorder="1" applyAlignment="1">
      <alignment horizontal="center" vertical="center" wrapText="1"/>
    </xf>
    <xf numFmtId="0" fontId="1" fillId="0" borderId="11" xfId="3" applyBorder="1" applyAlignment="1">
      <alignment horizontal="center" vertical="center" wrapText="1"/>
    </xf>
    <xf numFmtId="49" fontId="0" fillId="0" borderId="29" xfId="3" applyNumberFormat="1" applyFont="1" applyBorder="1" applyAlignment="1">
      <alignment horizontal="center" vertical="center" wrapText="1"/>
    </xf>
    <xf numFmtId="0" fontId="0" fillId="0" borderId="29" xfId="0" applyBorder="1" applyAlignment="1">
      <alignment wrapText="1"/>
    </xf>
    <xf numFmtId="3" fontId="4" fillId="0" borderId="1" xfId="3" applyNumberFormat="1" applyFont="1" applyBorder="1" applyAlignment="1">
      <alignment horizontal="center" vertical="center" wrapText="1"/>
    </xf>
    <xf numFmtId="3" fontId="0" fillId="0" borderId="6" xfId="0" applyNumberFormat="1" applyBorder="1" applyAlignment="1">
      <alignment horizontal="center" vertical="center" wrapText="1"/>
    </xf>
    <xf numFmtId="3" fontId="4" fillId="4" borderId="1" xfId="3" applyNumberFormat="1" applyFont="1" applyFill="1" applyBorder="1" applyAlignment="1">
      <alignment horizontal="center" vertical="center" wrapText="1"/>
    </xf>
    <xf numFmtId="3" fontId="0" fillId="4" borderId="6" xfId="0" applyNumberFormat="1" applyFill="1" applyBorder="1" applyAlignment="1">
      <alignment horizontal="center" vertical="center" wrapText="1"/>
    </xf>
    <xf numFmtId="3" fontId="3" fillId="4" borderId="1" xfId="3" applyNumberFormat="1" applyFont="1" applyFill="1" applyBorder="1" applyAlignment="1">
      <alignment horizontal="center" vertical="center" wrapText="1"/>
    </xf>
    <xf numFmtId="3" fontId="0" fillId="4" borderId="6" xfId="0" applyNumberFormat="1" applyFill="1" applyBorder="1" applyAlignment="1">
      <alignment wrapText="1"/>
    </xf>
    <xf numFmtId="3" fontId="3" fillId="4" borderId="1" xfId="3" applyNumberFormat="1" applyFont="1" applyFill="1" applyBorder="1" applyAlignment="1">
      <alignment horizontal="center" vertical="center"/>
    </xf>
    <xf numFmtId="3" fontId="0" fillId="4" borderId="6" xfId="0" applyNumberFormat="1" applyFill="1" applyBorder="1" applyAlignment="1"/>
    <xf numFmtId="0" fontId="5" fillId="0" borderId="1" xfId="0" applyFont="1" applyBorder="1" applyAlignment="1">
      <alignment horizontal="center" vertical="top"/>
    </xf>
    <xf numFmtId="0" fontId="5" fillId="0" borderId="5" xfId="0" applyFont="1" applyBorder="1" applyAlignment="1">
      <alignment horizontal="center" vertical="top"/>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2" xfId="0" applyFont="1" applyBorder="1" applyAlignment="1">
      <alignment horizontal="left" vertical="top" wrapText="1"/>
    </xf>
    <xf numFmtId="0" fontId="5" fillId="0" borderId="11" xfId="0" applyFont="1" applyBorder="1" applyAlignment="1">
      <alignment horizontal="left"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3" fontId="3" fillId="4" borderId="8" xfId="3" applyNumberFormat="1" applyFont="1" applyFill="1" applyBorder="1" applyAlignment="1">
      <alignment horizontal="center" vertical="center"/>
    </xf>
    <xf numFmtId="3" fontId="0" fillId="4" borderId="2" xfId="0" applyNumberFormat="1" applyFill="1" applyBorder="1" applyAlignment="1"/>
    <xf numFmtId="3" fontId="3" fillId="4" borderId="6" xfId="3" applyNumberFormat="1" applyFont="1" applyFill="1" applyBorder="1" applyAlignment="1">
      <alignment horizontal="center" vertical="center"/>
    </xf>
    <xf numFmtId="3" fontId="0" fillId="4" borderId="6" xfId="0" applyNumberFormat="1" applyFill="1" applyBorder="1" applyAlignment="1">
      <alignment horizontal="center"/>
    </xf>
    <xf numFmtId="3" fontId="0" fillId="4" borderId="8" xfId="0" applyNumberFormat="1" applyFill="1" applyBorder="1" applyAlignment="1">
      <alignment horizontal="center"/>
    </xf>
    <xf numFmtId="49" fontId="1" fillId="0" borderId="9" xfId="3" applyNumberFormat="1" applyBorder="1" applyAlignment="1">
      <alignment horizontal="center" vertical="center" wrapText="1"/>
    </xf>
    <xf numFmtId="0" fontId="0" fillId="0" borderId="8" xfId="0" applyBorder="1" applyAlignment="1">
      <alignment horizontal="center" wrapText="1"/>
    </xf>
    <xf numFmtId="49" fontId="1" fillId="0" borderId="9" xfId="3" applyNumberFormat="1" applyBorder="1" applyAlignment="1">
      <alignment horizontal="center" vertical="center"/>
    </xf>
    <xf numFmtId="0" fontId="0" fillId="0" borderId="27" xfId="0" applyBorder="1" applyAlignment="1">
      <alignment horizontal="center"/>
    </xf>
    <xf numFmtId="0" fontId="0" fillId="0" borderId="8" xfId="0" applyBorder="1" applyAlignment="1">
      <alignment horizontal="center"/>
    </xf>
    <xf numFmtId="3" fontId="3" fillId="4" borderId="9" xfId="3" applyNumberFormat="1" applyFont="1" applyFill="1" applyBorder="1" applyAlignment="1">
      <alignment horizontal="center" vertical="center" wrapText="1"/>
    </xf>
    <xf numFmtId="3" fontId="0" fillId="4" borderId="8" xfId="0" applyNumberFormat="1" applyFill="1" applyBorder="1" applyAlignment="1">
      <alignment wrapText="1"/>
    </xf>
    <xf numFmtId="4" fontId="4" fillId="0" borderId="9" xfId="3" applyNumberFormat="1" applyFont="1" applyBorder="1" applyAlignment="1">
      <alignment horizontal="center" vertical="center" wrapText="1"/>
    </xf>
    <xf numFmtId="0" fontId="0" fillId="0" borderId="6" xfId="0" applyBorder="1" applyAlignment="1">
      <alignment wrapText="1"/>
    </xf>
    <xf numFmtId="3" fontId="4" fillId="4" borderId="6" xfId="3" applyNumberFormat="1" applyFont="1" applyFill="1" applyBorder="1" applyAlignment="1">
      <alignment horizontal="center" vertical="center" wrapText="1"/>
    </xf>
    <xf numFmtId="3" fontId="0" fillId="4" borderId="8" xfId="0" applyNumberFormat="1" applyFill="1" applyBorder="1" applyAlignment="1">
      <alignment horizontal="center" vertical="center" wrapText="1"/>
    </xf>
    <xf numFmtId="3" fontId="4" fillId="0" borderId="6" xfId="3" applyNumberFormat="1" applyFont="1" applyBorder="1" applyAlignment="1">
      <alignment horizontal="center" vertical="center" wrapText="1"/>
    </xf>
    <xf numFmtId="3" fontId="0" fillId="0" borderId="8" xfId="0" applyNumberFormat="1" applyBorder="1" applyAlignment="1">
      <alignment horizontal="center" vertical="center" wrapText="1"/>
    </xf>
    <xf numFmtId="0" fontId="5" fillId="0" borderId="7" xfId="0" applyFont="1" applyBorder="1" applyAlignment="1">
      <alignment horizontal="center" vertical="top"/>
    </xf>
    <xf numFmtId="0" fontId="5" fillId="0" borderId="34" xfId="0" applyFont="1" applyBorder="1" applyAlignment="1">
      <alignment horizontal="center" vertical="top"/>
    </xf>
    <xf numFmtId="0" fontId="0" fillId="0" borderId="30" xfId="0" applyBorder="1" applyAlignment="1">
      <alignment horizontal="center" vertical="top"/>
    </xf>
    <xf numFmtId="0" fontId="5" fillId="0" borderId="11" xfId="0" applyFont="1" applyBorder="1" applyAlignment="1">
      <alignment horizontal="center" vertical="top"/>
    </xf>
    <xf numFmtId="0" fontId="0" fillId="0" borderId="11" xfId="0" applyBorder="1" applyAlignment="1">
      <alignment horizontal="center" vertical="top"/>
    </xf>
    <xf numFmtId="49" fontId="0" fillId="0" borderId="0" xfId="0" applyNumberFormat="1" applyBorder="1" applyAlignment="1"/>
    <xf numFmtId="0" fontId="0" fillId="0" borderId="0" xfId="0" applyBorder="1" applyAlignment="1"/>
    <xf numFmtId="4" fontId="0" fillId="0" borderId="0" xfId="0" applyNumberFormat="1" applyBorder="1" applyAlignment="1">
      <alignment horizontal="center" vertical="center"/>
    </xf>
    <xf numFmtId="49" fontId="0" fillId="0" borderId="0" xfId="0" applyNumberForma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center"/>
    </xf>
    <xf numFmtId="49"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vertical="center"/>
    </xf>
    <xf numFmtId="0" fontId="0" fillId="0" borderId="0" xfId="0" applyBorder="1" applyAlignment="1">
      <alignment vertical="center"/>
    </xf>
    <xf numFmtId="0" fontId="1" fillId="0" borderId="5" xfId="3" applyBorder="1" applyAlignment="1">
      <alignment horizontal="center" vertical="center" wrapText="1"/>
    </xf>
    <xf numFmtId="49" fontId="1" fillId="0" borderId="6" xfId="3" applyNumberFormat="1" applyBorder="1" applyAlignment="1">
      <alignment horizontal="center" vertical="center" wrapText="1"/>
    </xf>
    <xf numFmtId="0" fontId="1" fillId="0" borderId="8" xfId="3" applyBorder="1" applyAlignment="1">
      <alignment horizontal="center" vertical="center" wrapText="1"/>
    </xf>
    <xf numFmtId="3" fontId="3" fillId="0" borderId="1" xfId="3" applyNumberFormat="1" applyFont="1" applyBorder="1" applyAlignment="1">
      <alignment horizontal="center" vertical="center" wrapText="1"/>
    </xf>
    <xf numFmtId="3" fontId="3" fillId="0" borderId="6" xfId="3" applyNumberFormat="1" applyFont="1" applyBorder="1" applyAlignment="1">
      <alignment horizontal="center" vertical="center" wrapText="1"/>
    </xf>
    <xf numFmtId="3" fontId="3" fillId="0" borderId="5" xfId="3" applyNumberFormat="1" applyFont="1" applyBorder="1" applyAlignment="1">
      <alignment horizontal="center" vertical="center" wrapText="1"/>
    </xf>
    <xf numFmtId="3" fontId="3" fillId="0" borderId="9" xfId="3" applyNumberFormat="1" applyFont="1" applyBorder="1" applyAlignment="1">
      <alignment horizontal="center" vertical="center"/>
    </xf>
    <xf numFmtId="3" fontId="3" fillId="0" borderId="6" xfId="3" applyNumberFormat="1" applyFont="1" applyBorder="1" applyAlignment="1">
      <alignment horizontal="center" vertical="center"/>
    </xf>
    <xf numFmtId="3" fontId="3" fillId="0" borderId="8" xfId="3" applyNumberFormat="1" applyFont="1" applyBorder="1" applyAlignment="1">
      <alignment horizontal="center" vertical="center"/>
    </xf>
    <xf numFmtId="3" fontId="3" fillId="0" borderId="9" xfId="3" applyNumberFormat="1" applyFont="1" applyBorder="1" applyAlignment="1">
      <alignment horizontal="center" vertical="center" wrapText="1"/>
    </xf>
    <xf numFmtId="3" fontId="3" fillId="0" borderId="8" xfId="3" applyNumberFormat="1" applyFont="1" applyBorder="1" applyAlignment="1">
      <alignment horizontal="center" vertical="center" wrapText="1"/>
    </xf>
    <xf numFmtId="3" fontId="3" fillId="0" borderId="2" xfId="3" applyNumberFormat="1" applyFont="1" applyBorder="1" applyAlignment="1">
      <alignment horizontal="center" vertical="center" wrapText="1"/>
    </xf>
    <xf numFmtId="3" fontId="3" fillId="0" borderId="11" xfId="3" applyNumberFormat="1" applyFont="1" applyBorder="1" applyAlignment="1">
      <alignment horizontal="center" vertical="center" wrapText="1"/>
    </xf>
    <xf numFmtId="3" fontId="3" fillId="0" borderId="11" xfId="3" applyNumberFormat="1" applyFont="1" applyBorder="1" applyAlignment="1">
      <alignment horizontal="center" vertical="center"/>
    </xf>
    <xf numFmtId="49" fontId="1" fillId="0" borderId="25" xfId="3" applyNumberFormat="1" applyBorder="1" applyAlignment="1">
      <alignment horizontal="center" vertical="center"/>
    </xf>
    <xf numFmtId="0" fontId="0" fillId="0" borderId="33" xfId="0" applyBorder="1" applyAlignment="1">
      <alignment horizontal="center" vertical="center"/>
    </xf>
    <xf numFmtId="49" fontId="1" fillId="0" borderId="5" xfId="3" applyNumberFormat="1" applyBorder="1" applyAlignment="1">
      <alignment horizontal="center" vertical="center" wrapText="1"/>
    </xf>
    <xf numFmtId="49" fontId="1" fillId="0" borderId="7" xfId="3" applyNumberFormat="1" applyBorder="1" applyAlignment="1">
      <alignment horizontal="center" vertical="center"/>
    </xf>
    <xf numFmtId="0" fontId="0" fillId="0" borderId="30" xfId="0" applyBorder="1" applyAlignment="1">
      <alignment horizontal="center" vertical="center"/>
    </xf>
    <xf numFmtId="0" fontId="1" fillId="0" borderId="27" xfId="3" applyBorder="1" applyAlignment="1">
      <alignment horizontal="center" vertical="center"/>
    </xf>
    <xf numFmtId="0" fontId="0" fillId="0" borderId="29" xfId="0" applyBorder="1" applyAlignment="1">
      <alignment horizontal="center" vertical="center"/>
    </xf>
    <xf numFmtId="0" fontId="1" fillId="0" borderId="35" xfId="3" applyBorder="1" applyAlignment="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wrapText="1"/>
    </xf>
    <xf numFmtId="49" fontId="0" fillId="0" borderId="8" xfId="3" applyNumberFormat="1" applyFont="1" applyBorder="1" applyAlignment="1">
      <alignment horizontal="center" vertical="center" wrapText="1"/>
    </xf>
    <xf numFmtId="0" fontId="0" fillId="0" borderId="8" xfId="0" applyBorder="1" applyAlignment="1">
      <alignment horizontal="center" vertical="center" wrapText="1"/>
    </xf>
    <xf numFmtId="3" fontId="3" fillId="0" borderId="1" xfId="3" applyNumberFormat="1" applyFont="1" applyBorder="1" applyAlignment="1">
      <alignment horizontal="center" vertical="center"/>
    </xf>
    <xf numFmtId="3" fontId="3" fillId="0" borderId="5" xfId="3" applyNumberFormat="1" applyFont="1" applyBorder="1" applyAlignment="1">
      <alignment horizontal="center" vertical="center"/>
    </xf>
    <xf numFmtId="3" fontId="3" fillId="0" borderId="10" xfId="3" applyNumberFormat="1" applyFont="1" applyBorder="1" applyAlignment="1">
      <alignment horizontal="center" vertical="center"/>
    </xf>
    <xf numFmtId="49" fontId="3" fillId="0" borderId="3" xfId="3" applyNumberFormat="1" applyFont="1" applyBorder="1" applyAlignment="1">
      <alignment horizontal="center" vertical="center"/>
    </xf>
    <xf numFmtId="0" fontId="3" fillId="0" borderId="4" xfId="0" applyFont="1" applyBorder="1" applyAlignment="1">
      <alignment horizontal="center" vertical="center"/>
    </xf>
    <xf numFmtId="49" fontId="1" fillId="0" borderId="27" xfId="3" applyNumberFormat="1" applyBorder="1" applyAlignment="1">
      <alignment horizontal="center" vertical="center"/>
    </xf>
    <xf numFmtId="49" fontId="1" fillId="0" borderId="28" xfId="3" applyNumberFormat="1" applyBorder="1" applyAlignment="1">
      <alignment horizontal="center" vertical="center"/>
    </xf>
    <xf numFmtId="0" fontId="0" fillId="0" borderId="31" xfId="0" applyBorder="1" applyAlignment="1">
      <alignment horizontal="center" vertical="center"/>
    </xf>
    <xf numFmtId="49" fontId="1" fillId="0" borderId="24" xfId="3" applyNumberFormat="1" applyBorder="1" applyAlignment="1">
      <alignment horizontal="center" vertical="center"/>
    </xf>
    <xf numFmtId="0" fontId="0" fillId="0" borderId="32" xfId="0" applyBorder="1" applyAlignment="1">
      <alignment horizontal="center" vertical="center"/>
    </xf>
    <xf numFmtId="49" fontId="0" fillId="0" borderId="35" xfId="3" applyNumberFormat="1" applyFont="1" applyBorder="1" applyAlignment="1">
      <alignment horizontal="center" vertical="center" wrapText="1"/>
    </xf>
    <xf numFmtId="0" fontId="0" fillId="0" borderId="36" xfId="0" applyBorder="1" applyAlignment="1">
      <alignment horizontal="center" vertical="center" wrapText="1"/>
    </xf>
    <xf numFmtId="49" fontId="0" fillId="0" borderId="6" xfId="3" applyNumberFormat="1" applyFont="1" applyBorder="1" applyAlignment="1">
      <alignment horizontal="center" vertical="center" wrapText="1"/>
    </xf>
    <xf numFmtId="0" fontId="0" fillId="0" borderId="6" xfId="0" applyBorder="1" applyAlignment="1">
      <alignment horizontal="center" vertical="center" wrapText="1"/>
    </xf>
    <xf numFmtId="49" fontId="0" fillId="0" borderId="24" xfId="3" applyNumberFormat="1" applyFont="1" applyBorder="1" applyAlignment="1">
      <alignment horizontal="center" vertical="center" wrapText="1"/>
    </xf>
    <xf numFmtId="0" fontId="0" fillId="0" borderId="32" xfId="0" applyBorder="1" applyAlignment="1">
      <alignment horizontal="center" vertical="center" wrapText="1"/>
    </xf>
    <xf numFmtId="3" fontId="3" fillId="0" borderId="10" xfId="3" applyNumberFormat="1" applyFont="1" applyBorder="1" applyAlignment="1">
      <alignment horizontal="center" vertical="center" wrapText="1"/>
    </xf>
    <xf numFmtId="0" fontId="4" fillId="4" borderId="4" xfId="0" applyFont="1" applyFill="1" applyBorder="1" applyAlignment="1">
      <alignment horizontal="center" vertical="center" wrapText="1"/>
    </xf>
    <xf numFmtId="49" fontId="3" fillId="0" borderId="14" xfId="3" applyNumberFormat="1" applyFont="1" applyBorder="1" applyAlignment="1">
      <alignment horizontal="center" vertical="center" wrapText="1"/>
    </xf>
    <xf numFmtId="0" fontId="3" fillId="0" borderId="16" xfId="3" applyFont="1" applyBorder="1" applyAlignment="1">
      <alignment horizontal="center" vertical="center" wrapText="1"/>
    </xf>
    <xf numFmtId="3" fontId="1" fillId="0" borderId="1" xfId="3" applyNumberFormat="1" applyBorder="1" applyAlignment="1">
      <alignment horizontal="center" vertical="center" wrapText="1"/>
    </xf>
    <xf numFmtId="3" fontId="1" fillId="0" borderId="5" xfId="3" applyNumberFormat="1" applyBorder="1" applyAlignment="1">
      <alignment horizontal="center" vertical="center" wrapText="1"/>
    </xf>
    <xf numFmtId="49" fontId="1" fillId="0" borderId="26" xfId="3" applyNumberFormat="1" applyBorder="1" applyAlignment="1">
      <alignment horizontal="center" vertical="center"/>
    </xf>
    <xf numFmtId="0" fontId="0" fillId="0" borderId="37" xfId="0" applyBorder="1" applyAlignment="1">
      <alignment horizontal="center" vertical="center"/>
    </xf>
    <xf numFmtId="0" fontId="1" fillId="0" borderId="28" xfId="3" applyBorder="1" applyAlignment="1">
      <alignment horizontal="center" vertical="center"/>
    </xf>
    <xf numFmtId="49" fontId="0" fillId="0" borderId="26" xfId="3" applyNumberFormat="1" applyFont="1" applyBorder="1" applyAlignment="1">
      <alignment horizontal="center" vertical="center" wrapText="1"/>
    </xf>
    <xf numFmtId="0" fontId="0" fillId="0" borderId="37" xfId="0" applyBorder="1" applyAlignment="1">
      <alignment horizontal="center" vertical="center" wrapText="1"/>
    </xf>
    <xf numFmtId="0" fontId="1" fillId="0" borderId="27" xfId="3" applyBorder="1" applyAlignment="1">
      <alignment horizontal="center" vertical="center" wrapText="1"/>
    </xf>
    <xf numFmtId="0" fontId="0" fillId="0" borderId="29" xfId="0" applyBorder="1" applyAlignment="1">
      <alignment horizontal="center" vertical="center" wrapText="1"/>
    </xf>
    <xf numFmtId="49" fontId="0" fillId="0" borderId="28" xfId="3" applyNumberFormat="1" applyFont="1" applyBorder="1" applyAlignment="1">
      <alignment horizontal="center" vertical="center" wrapText="1"/>
    </xf>
    <xf numFmtId="0" fontId="0" fillId="0" borderId="31" xfId="0" applyBorder="1" applyAlignment="1">
      <alignment horizontal="center" vertical="center" wrapText="1"/>
    </xf>
    <xf numFmtId="49" fontId="3" fillId="0" borderId="12" xfId="3" applyNumberFormat="1" applyFont="1" applyBorder="1" applyAlignment="1">
      <alignment horizontal="center" vertical="center" wrapText="1"/>
    </xf>
    <xf numFmtId="49" fontId="1" fillId="0" borderId="14" xfId="3" applyNumberFormat="1" applyBorder="1" applyAlignment="1">
      <alignment horizontal="center" vertical="center" wrapText="1"/>
    </xf>
    <xf numFmtId="0" fontId="1" fillId="0" borderId="14" xfId="3" applyBorder="1" applyAlignment="1">
      <alignment horizontal="center" vertical="center" wrapText="1"/>
    </xf>
    <xf numFmtId="0" fontId="1" fillId="0" borderId="14" xfId="3" applyBorder="1" applyAlignment="1"/>
    <xf numFmtId="0" fontId="1" fillId="0" borderId="16" xfId="3" applyBorder="1" applyAlignment="1"/>
    <xf numFmtId="3" fontId="3" fillId="2" borderId="2" xfId="3" applyNumberFormat="1" applyFont="1" applyFill="1" applyBorder="1" applyAlignment="1">
      <alignment horizontal="center" vertical="center" wrapText="1"/>
    </xf>
    <xf numFmtId="3" fontId="3" fillId="2" borderId="11" xfId="3" applyNumberFormat="1" applyFont="1" applyFill="1" applyBorder="1" applyAlignment="1">
      <alignment horizontal="center" vertical="center" wrapText="1"/>
    </xf>
    <xf numFmtId="3" fontId="3" fillId="2" borderId="2" xfId="3" applyNumberFormat="1" applyFont="1" applyFill="1" applyBorder="1" applyAlignment="1">
      <alignment horizontal="center" vertical="center"/>
    </xf>
    <xf numFmtId="3" fontId="3" fillId="2" borderId="11" xfId="3" applyNumberFormat="1" applyFont="1" applyFill="1" applyBorder="1" applyAlignment="1">
      <alignment horizontal="center" vertical="center"/>
    </xf>
    <xf numFmtId="3" fontId="3" fillId="2" borderId="9" xfId="3" applyNumberFormat="1" applyFont="1" applyFill="1" applyBorder="1" applyAlignment="1">
      <alignment horizontal="center" vertical="center" wrapText="1"/>
    </xf>
    <xf numFmtId="3" fontId="3" fillId="2" borderId="6" xfId="3" applyNumberFormat="1" applyFont="1" applyFill="1" applyBorder="1" applyAlignment="1">
      <alignment horizontal="center" vertical="center" wrapText="1"/>
    </xf>
    <xf numFmtId="3" fontId="3" fillId="2" borderId="8" xfId="3" applyNumberFormat="1" applyFont="1" applyFill="1" applyBorder="1" applyAlignment="1">
      <alignment horizontal="center" vertical="center" wrapText="1"/>
    </xf>
    <xf numFmtId="49" fontId="3" fillId="0" borderId="3" xfId="3" applyNumberFormat="1" applyFont="1" applyBorder="1" applyAlignment="1">
      <alignment vertical="center" wrapText="1"/>
    </xf>
    <xf numFmtId="49" fontId="3" fillId="0" borderId="24" xfId="3" applyNumberFormat="1" applyFont="1" applyBorder="1" applyAlignment="1">
      <alignment vertical="center" wrapText="1"/>
    </xf>
    <xf numFmtId="3" fontId="3" fillId="2" borderId="10" xfId="3" applyNumberFormat="1" applyFont="1" applyFill="1" applyBorder="1" applyAlignment="1">
      <alignment horizontal="center" vertical="center"/>
    </xf>
    <xf numFmtId="4" fontId="4" fillId="0" borderId="6" xfId="3" applyNumberFormat="1" applyFont="1" applyBorder="1" applyAlignment="1">
      <alignment horizontal="center" vertical="center" wrapText="1"/>
    </xf>
    <xf numFmtId="4" fontId="3" fillId="0" borderId="6" xfId="3" applyNumberFormat="1" applyFont="1" applyBorder="1" applyAlignment="1">
      <alignment horizontal="center" vertical="center" wrapText="1"/>
    </xf>
    <xf numFmtId="4" fontId="3" fillId="0" borderId="5" xfId="3" applyNumberFormat="1" applyFont="1" applyBorder="1" applyAlignment="1">
      <alignment horizontal="center" vertical="center" wrapText="1"/>
    </xf>
    <xf numFmtId="4" fontId="4" fillId="0" borderId="5" xfId="3" applyNumberFormat="1" applyFont="1" applyBorder="1" applyAlignment="1">
      <alignment horizontal="center" vertical="center" wrapText="1"/>
    </xf>
    <xf numFmtId="49" fontId="1" fillId="0" borderId="8" xfId="3" applyNumberFormat="1" applyBorder="1" applyAlignment="1">
      <alignment horizontal="center" vertical="center" wrapText="1"/>
    </xf>
    <xf numFmtId="0" fontId="4" fillId="0" borderId="26"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1" xfId="3" applyFont="1" applyBorder="1" applyAlignment="1">
      <alignment horizontal="center"/>
    </xf>
    <xf numFmtId="0" fontId="3" fillId="0" borderId="6" xfId="3" applyFont="1" applyBorder="1" applyAlignment="1">
      <alignment horizontal="center"/>
    </xf>
    <xf numFmtId="0" fontId="3" fillId="0" borderId="8" xfId="3" applyFont="1" applyBorder="1" applyAlignment="1">
      <alignment horizont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1" fillId="0" borderId="5" xfId="3" applyBorder="1" applyAlignment="1">
      <alignment horizontal="center" vertical="center"/>
    </xf>
    <xf numFmtId="3" fontId="3" fillId="2" borderId="9" xfId="3" applyNumberFormat="1" applyFont="1" applyFill="1" applyBorder="1" applyAlignment="1">
      <alignment horizontal="center" vertical="center"/>
    </xf>
    <xf numFmtId="3" fontId="3" fillId="2" borderId="6" xfId="3" applyNumberFormat="1" applyFont="1" applyFill="1" applyBorder="1" applyAlignment="1">
      <alignment horizontal="center" vertical="center"/>
    </xf>
    <xf numFmtId="0" fontId="1" fillId="0" borderId="6" xfId="3" applyBorder="1" applyAlignment="1">
      <alignment horizontal="center" vertical="center" wrapText="1"/>
    </xf>
    <xf numFmtId="0" fontId="1" fillId="0" borderId="8" xfId="3" applyBorder="1" applyAlignment="1">
      <alignment horizontal="center" vertical="center"/>
    </xf>
    <xf numFmtId="49" fontId="3" fillId="0" borderId="9" xfId="3" applyNumberFormat="1" applyFont="1" applyBorder="1" applyAlignment="1">
      <alignment horizontal="center" vertical="center" wrapText="1"/>
    </xf>
    <xf numFmtId="0" fontId="3" fillId="0" borderId="8" xfId="3" applyFont="1" applyBorder="1" applyAlignment="1">
      <alignment horizontal="center" vertical="center" wrapText="1"/>
    </xf>
    <xf numFmtId="0" fontId="3" fillId="0" borderId="3" xfId="3" applyFont="1" applyBorder="1" applyAlignment="1">
      <alignment vertical="center" wrapText="1"/>
    </xf>
    <xf numFmtId="0" fontId="1" fillId="0" borderId="9" xfId="3" applyNumberFormat="1" applyBorder="1" applyAlignment="1">
      <alignment horizontal="center" vertical="center"/>
    </xf>
    <xf numFmtId="49" fontId="3" fillId="0" borderId="3" xfId="3" applyNumberFormat="1"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0" borderId="6"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11" xfId="0" applyFont="1" applyBorder="1" applyAlignment="1">
      <alignment horizontal="center" vertical="center"/>
    </xf>
    <xf numFmtId="0" fontId="5" fillId="0" borderId="6" xfId="0" applyFont="1" applyBorder="1" applyAlignment="1">
      <alignment horizontal="center" vertical="top" wrapText="1"/>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3" fontId="3" fillId="0" borderId="2" xfId="0" applyNumberFormat="1" applyFont="1" applyBorder="1" applyAlignment="1">
      <alignment horizontal="center" vertical="center"/>
    </xf>
    <xf numFmtId="3" fontId="3" fillId="0" borderId="11" xfId="0" applyNumberFormat="1" applyFont="1" applyBorder="1" applyAlignment="1">
      <alignment horizontal="center" vertical="center"/>
    </xf>
    <xf numFmtId="49"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20" xfId="0" applyBorder="1" applyAlignment="1">
      <alignment horizontal="center" vertical="center" wrapText="1"/>
    </xf>
    <xf numFmtId="3" fontId="3" fillId="0" borderId="10"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2" borderId="10" xfId="4" applyNumberFormat="1" applyFont="1" applyFill="1" applyBorder="1" applyAlignment="1">
      <alignment horizontal="center" vertical="center"/>
    </xf>
    <xf numFmtId="3" fontId="3" fillId="2" borderId="2" xfId="4" applyNumberFormat="1" applyFont="1" applyFill="1" applyBorder="1" applyAlignment="1">
      <alignment horizontal="center" vertical="center"/>
    </xf>
    <xf numFmtId="3" fontId="3" fillId="2" borderId="2" xfId="0" applyNumberFormat="1" applyFont="1" applyFill="1" applyBorder="1" applyAlignment="1">
      <alignment horizontal="center" vertical="center"/>
    </xf>
    <xf numFmtId="49" fontId="4" fillId="0" borderId="10"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11" xfId="0" applyFont="1" applyBorder="1" applyAlignment="1">
      <alignment vertical="center"/>
    </xf>
    <xf numFmtId="3" fontId="3" fillId="2" borderId="10" xfId="0" applyNumberFormat="1" applyFont="1" applyFill="1" applyBorder="1" applyAlignment="1">
      <alignment horizontal="center" vertical="center"/>
    </xf>
    <xf numFmtId="3" fontId="3" fillId="0" borderId="10" xfId="0" applyNumberFormat="1" applyFont="1" applyBorder="1" applyAlignment="1">
      <alignment horizontal="center" vertical="center"/>
    </xf>
    <xf numFmtId="49" fontId="3" fillId="2" borderId="10" xfId="0" applyNumberFormat="1" applyFont="1" applyFill="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3" fillId="2" borderId="11" xfId="0" applyNumberFormat="1" applyFont="1" applyFill="1" applyBorder="1" applyAlignment="1">
      <alignment horizontal="center" vertical="center"/>
    </xf>
    <xf numFmtId="3" fontId="3" fillId="2" borderId="11" xfId="0" applyNumberFormat="1" applyFont="1" applyFill="1" applyBorder="1" applyAlignment="1">
      <alignment vertical="center"/>
    </xf>
    <xf numFmtId="3" fontId="3" fillId="0" borderId="11" xfId="0" applyNumberFormat="1" applyFont="1" applyBorder="1" applyAlignment="1">
      <alignment vertical="center"/>
    </xf>
  </cellXfs>
  <cellStyles count="5">
    <cellStyle name="Įprastas" xfId="0" builtinId="0"/>
    <cellStyle name="Įprastas 2" xfId="1"/>
    <cellStyle name="Kablelis 2" xfId="2"/>
    <cellStyle name="Normal 2" xfId="3"/>
    <cellStyle name="Valiuta" xfId="4"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A204"/>
  <sheetViews>
    <sheetView tabSelected="1" topLeftCell="A52" zoomScale="60" zoomScaleNormal="60" workbookViewId="0">
      <selection activeCell="K58" sqref="K58"/>
    </sheetView>
  </sheetViews>
  <sheetFormatPr defaultRowHeight="15" x14ac:dyDescent="0.25"/>
  <cols>
    <col min="1" max="2" width="19.42578125" customWidth="1"/>
    <col min="3" max="3" width="16.42578125" customWidth="1"/>
    <col min="4" max="4" width="22.85546875" customWidth="1"/>
    <col min="5" max="5" width="22" customWidth="1"/>
    <col min="6" max="6" width="22.5703125" customWidth="1"/>
    <col min="7" max="7" width="20" customWidth="1"/>
    <col min="8" max="8" width="21.42578125" customWidth="1"/>
    <col min="9" max="9" width="14" customWidth="1"/>
    <col min="10" max="10" width="27" customWidth="1"/>
    <col min="11" max="11" width="14.140625" customWidth="1"/>
    <col min="12" max="12" width="19.42578125" customWidth="1"/>
    <col min="13" max="13" width="13.140625" customWidth="1"/>
    <col min="14" max="14" width="14.28515625" customWidth="1"/>
    <col min="15" max="15" width="18" customWidth="1"/>
    <col min="16" max="16" width="15.85546875" customWidth="1"/>
    <col min="17" max="17" width="16.85546875" customWidth="1"/>
    <col min="18" max="18" width="17.7109375" customWidth="1"/>
    <col min="19" max="19" width="34.28515625" customWidth="1"/>
    <col min="20" max="20" width="81" customWidth="1"/>
    <col min="21" max="21" width="70.7109375" customWidth="1"/>
  </cols>
  <sheetData>
    <row r="1" spans="1:21" x14ac:dyDescent="0.25">
      <c r="A1" s="52" t="s">
        <v>131</v>
      </c>
    </row>
    <row r="2" spans="1:21" x14ac:dyDescent="0.25">
      <c r="A2" s="52" t="s">
        <v>174</v>
      </c>
    </row>
    <row r="3" spans="1:21" ht="15.75" thickBot="1" x14ac:dyDescent="0.3">
      <c r="A3" t="s">
        <v>0</v>
      </c>
    </row>
    <row r="4" spans="1:21" ht="15" customHeight="1" x14ac:dyDescent="0.25">
      <c r="A4" s="343" t="s">
        <v>1</v>
      </c>
      <c r="B4" s="346" t="s">
        <v>2</v>
      </c>
      <c r="C4" s="346" t="s">
        <v>3</v>
      </c>
      <c r="D4" s="345" t="s">
        <v>4</v>
      </c>
      <c r="E4" s="315"/>
      <c r="F4" s="315"/>
      <c r="G4" s="317" t="s">
        <v>5</v>
      </c>
      <c r="H4" s="366" t="s">
        <v>6</v>
      </c>
      <c r="I4" s="367"/>
      <c r="J4" s="367"/>
      <c r="K4" s="368"/>
      <c r="L4" s="317" t="s">
        <v>7</v>
      </c>
      <c r="M4" s="339" t="s">
        <v>8</v>
      </c>
      <c r="N4" s="317" t="s">
        <v>9</v>
      </c>
      <c r="O4" s="315" t="s">
        <v>10</v>
      </c>
      <c r="P4" s="316"/>
      <c r="Q4" s="317" t="s">
        <v>11</v>
      </c>
      <c r="R4" s="317" t="s">
        <v>12</v>
      </c>
      <c r="S4" s="341" t="s">
        <v>13</v>
      </c>
      <c r="T4" s="465" t="s">
        <v>14</v>
      </c>
      <c r="U4" s="463" t="s">
        <v>214</v>
      </c>
    </row>
    <row r="5" spans="1:21" ht="30.75" thickBot="1" x14ac:dyDescent="0.3">
      <c r="A5" s="344"/>
      <c r="B5" s="347"/>
      <c r="C5" s="347"/>
      <c r="D5" s="139" t="s">
        <v>15</v>
      </c>
      <c r="E5" s="140" t="s">
        <v>16</v>
      </c>
      <c r="F5" s="141" t="s">
        <v>17</v>
      </c>
      <c r="G5" s="318"/>
      <c r="H5" s="299" t="s">
        <v>18</v>
      </c>
      <c r="I5" s="300"/>
      <c r="J5" s="369" t="s">
        <v>19</v>
      </c>
      <c r="K5" s="370"/>
      <c r="L5" s="318"/>
      <c r="M5" s="340"/>
      <c r="N5" s="318"/>
      <c r="O5" s="142" t="s">
        <v>20</v>
      </c>
      <c r="P5" s="142" t="s">
        <v>21</v>
      </c>
      <c r="Q5" s="318"/>
      <c r="R5" s="318"/>
      <c r="S5" s="342"/>
      <c r="T5" s="466"/>
      <c r="U5" s="464"/>
    </row>
    <row r="6" spans="1:21" ht="75" x14ac:dyDescent="0.25">
      <c r="A6" s="329" t="s">
        <v>132</v>
      </c>
      <c r="B6" s="364">
        <f>F6</f>
        <v>13445080</v>
      </c>
      <c r="C6" s="362">
        <f>8222540-1500000</f>
        <v>6722540</v>
      </c>
      <c r="D6" s="360" t="s">
        <v>22</v>
      </c>
      <c r="E6" s="358">
        <f>(C6*50)/50</f>
        <v>6722540</v>
      </c>
      <c r="F6" s="348">
        <f>E6+C6</f>
        <v>13445080</v>
      </c>
      <c r="G6" s="350">
        <f>F6</f>
        <v>13445080</v>
      </c>
      <c r="H6" s="301" t="s">
        <v>133</v>
      </c>
      <c r="I6" s="302"/>
      <c r="J6" s="289" t="s">
        <v>142</v>
      </c>
      <c r="K6" s="289"/>
      <c r="L6" s="353" t="s">
        <v>25</v>
      </c>
      <c r="M6" s="355" t="s">
        <v>26</v>
      </c>
      <c r="N6" s="235" t="s">
        <v>32</v>
      </c>
      <c r="O6" s="250">
        <v>0</v>
      </c>
      <c r="P6" s="251" t="s">
        <v>28</v>
      </c>
      <c r="Q6" s="252">
        <f>Q7+Q8</f>
        <v>96</v>
      </c>
      <c r="R6" s="261">
        <f>R7+R8</f>
        <v>663</v>
      </c>
      <c r="S6" s="158" t="s">
        <v>138</v>
      </c>
      <c r="T6" s="227" t="s">
        <v>198</v>
      </c>
      <c r="U6" s="265" t="s">
        <v>200</v>
      </c>
    </row>
    <row r="7" spans="1:21" ht="177.75" customHeight="1" x14ac:dyDescent="0.25">
      <c r="A7" s="330"/>
      <c r="B7" s="332"/>
      <c r="C7" s="334"/>
      <c r="D7" s="361"/>
      <c r="E7" s="336"/>
      <c r="F7" s="349"/>
      <c r="G7" s="351"/>
      <c r="H7" s="303" t="s">
        <v>134</v>
      </c>
      <c r="I7" s="304"/>
      <c r="J7" s="289" t="s">
        <v>166</v>
      </c>
      <c r="K7" s="289"/>
      <c r="L7" s="286"/>
      <c r="M7" s="288"/>
      <c r="N7" s="235" t="s">
        <v>32</v>
      </c>
      <c r="O7" s="253">
        <v>0</v>
      </c>
      <c r="P7" s="251" t="s">
        <v>28</v>
      </c>
      <c r="Q7" s="254">
        <v>96</v>
      </c>
      <c r="R7" s="260">
        <v>370</v>
      </c>
      <c r="S7" s="159" t="s">
        <v>138</v>
      </c>
      <c r="T7" s="228" t="s">
        <v>192</v>
      </c>
      <c r="U7" s="266" t="s">
        <v>201</v>
      </c>
    </row>
    <row r="8" spans="1:21" ht="199.9" customHeight="1" x14ac:dyDescent="0.25">
      <c r="A8" s="330"/>
      <c r="B8" s="332"/>
      <c r="C8" s="334"/>
      <c r="D8" s="361"/>
      <c r="E8" s="336"/>
      <c r="F8" s="349"/>
      <c r="G8" s="351"/>
      <c r="H8" s="303" t="s">
        <v>139</v>
      </c>
      <c r="I8" s="304"/>
      <c r="J8" s="282" t="s">
        <v>165</v>
      </c>
      <c r="K8" s="282"/>
      <c r="L8" s="286"/>
      <c r="M8" s="288"/>
      <c r="N8" s="235" t="s">
        <v>32</v>
      </c>
      <c r="O8" s="253">
        <v>0</v>
      </c>
      <c r="P8" s="251" t="s">
        <v>28</v>
      </c>
      <c r="Q8" s="254">
        <v>0</v>
      </c>
      <c r="R8" s="260">
        <v>293</v>
      </c>
      <c r="S8" s="159" t="s">
        <v>138</v>
      </c>
      <c r="T8" s="228" t="s">
        <v>193</v>
      </c>
      <c r="U8" s="266" t="s">
        <v>202</v>
      </c>
    </row>
    <row r="9" spans="1:21" s="8" customFormat="1" ht="185.25" customHeight="1" x14ac:dyDescent="0.25">
      <c r="A9" s="330"/>
      <c r="B9" s="332"/>
      <c r="C9" s="334"/>
      <c r="D9" s="361"/>
      <c r="E9" s="336"/>
      <c r="F9" s="349"/>
      <c r="G9" s="351"/>
      <c r="H9" s="305" t="s">
        <v>23</v>
      </c>
      <c r="I9" s="306"/>
      <c r="J9" s="283" t="s">
        <v>24</v>
      </c>
      <c r="K9" s="284"/>
      <c r="L9" s="286"/>
      <c r="M9" s="288"/>
      <c r="N9" s="255" t="s">
        <v>27</v>
      </c>
      <c r="O9" s="256">
        <v>0</v>
      </c>
      <c r="P9" s="257" t="s">
        <v>28</v>
      </c>
      <c r="Q9" s="239">
        <v>2971363</v>
      </c>
      <c r="R9" s="239">
        <v>11428318</v>
      </c>
      <c r="S9" s="160" t="s">
        <v>29</v>
      </c>
      <c r="T9" s="229" t="s">
        <v>191</v>
      </c>
      <c r="U9" s="267" t="s">
        <v>215</v>
      </c>
    </row>
    <row r="10" spans="1:21" s="8" customFormat="1" ht="185.25" customHeight="1" x14ac:dyDescent="0.25">
      <c r="A10" s="330"/>
      <c r="B10" s="332"/>
      <c r="C10" s="334"/>
      <c r="D10" s="361"/>
      <c r="E10" s="336"/>
      <c r="F10" s="349"/>
      <c r="G10" s="351"/>
      <c r="H10" s="269" t="s">
        <v>152</v>
      </c>
      <c r="I10" s="270"/>
      <c r="J10" s="271" t="s">
        <v>154</v>
      </c>
      <c r="K10" s="272"/>
      <c r="L10" s="286"/>
      <c r="M10" s="356"/>
      <c r="N10" s="244" t="s">
        <v>32</v>
      </c>
      <c r="O10" s="236">
        <v>0</v>
      </c>
      <c r="P10" s="237">
        <v>2021</v>
      </c>
      <c r="Q10" s="245" t="s">
        <v>28</v>
      </c>
      <c r="R10" s="239">
        <v>281</v>
      </c>
      <c r="S10" s="160" t="s">
        <v>157</v>
      </c>
      <c r="T10" s="229" t="s">
        <v>158</v>
      </c>
      <c r="U10" s="267" t="s">
        <v>203</v>
      </c>
    </row>
    <row r="11" spans="1:21" s="8" customFormat="1" ht="185.25" customHeight="1" x14ac:dyDescent="0.25">
      <c r="A11" s="330"/>
      <c r="B11" s="332"/>
      <c r="C11" s="334"/>
      <c r="D11" s="361"/>
      <c r="E11" s="336"/>
      <c r="F11" s="349"/>
      <c r="G11" s="351"/>
      <c r="H11" s="269" t="s">
        <v>153</v>
      </c>
      <c r="I11" s="270"/>
      <c r="J11" s="271" t="s">
        <v>155</v>
      </c>
      <c r="K11" s="272"/>
      <c r="L11" s="286"/>
      <c r="M11" s="356"/>
      <c r="N11" s="244" t="s">
        <v>32</v>
      </c>
      <c r="O11" s="236">
        <v>0</v>
      </c>
      <c r="P11" s="237">
        <v>2021</v>
      </c>
      <c r="Q11" s="245" t="s">
        <v>28</v>
      </c>
      <c r="R11" s="239">
        <v>281</v>
      </c>
      <c r="S11" s="160" t="s">
        <v>157</v>
      </c>
      <c r="T11" s="229" t="s">
        <v>159</v>
      </c>
      <c r="U11" s="267" t="s">
        <v>204</v>
      </c>
    </row>
    <row r="12" spans="1:21" s="8" customFormat="1" ht="141.75" customHeight="1" thickBot="1" x14ac:dyDescent="0.3">
      <c r="A12" s="330"/>
      <c r="B12" s="365"/>
      <c r="C12" s="363"/>
      <c r="D12" s="361"/>
      <c r="E12" s="359"/>
      <c r="F12" s="349"/>
      <c r="G12" s="352"/>
      <c r="H12" s="305" t="s">
        <v>30</v>
      </c>
      <c r="I12" s="306"/>
      <c r="J12" s="283" t="s">
        <v>31</v>
      </c>
      <c r="K12" s="284"/>
      <c r="L12" s="354"/>
      <c r="M12" s="357"/>
      <c r="N12" s="258" t="s">
        <v>32</v>
      </c>
      <c r="O12" s="259">
        <v>0</v>
      </c>
      <c r="P12" s="257">
        <v>2021</v>
      </c>
      <c r="Q12" s="257" t="s">
        <v>28</v>
      </c>
      <c r="R12" s="240">
        <v>228</v>
      </c>
      <c r="S12" s="143" t="s">
        <v>33</v>
      </c>
      <c r="T12" s="229" t="s">
        <v>143</v>
      </c>
      <c r="U12" s="267" t="s">
        <v>205</v>
      </c>
    </row>
    <row r="13" spans="1:21" s="8" customFormat="1" ht="141.75" customHeight="1" x14ac:dyDescent="0.25">
      <c r="A13" s="330"/>
      <c r="B13" s="331">
        <f>F13</f>
        <v>15229505.882352941</v>
      </c>
      <c r="C13" s="333">
        <f>16445080-3500000</f>
        <v>12945080</v>
      </c>
      <c r="D13" s="361"/>
      <c r="E13" s="335">
        <f>(C13*15)/85</f>
        <v>2284425.8823529412</v>
      </c>
      <c r="F13" s="337">
        <f>E13+C13</f>
        <v>15229505.882352941</v>
      </c>
      <c r="G13" s="337">
        <f>F13</f>
        <v>15229505.882352941</v>
      </c>
      <c r="H13" s="303" t="s">
        <v>133</v>
      </c>
      <c r="I13" s="424"/>
      <c r="J13" s="282" t="s">
        <v>142</v>
      </c>
      <c r="K13" s="282"/>
      <c r="L13" s="285" t="s">
        <v>34</v>
      </c>
      <c r="M13" s="287" t="s">
        <v>26</v>
      </c>
      <c r="N13" s="235" t="s">
        <v>32</v>
      </c>
      <c r="O13" s="236">
        <v>0</v>
      </c>
      <c r="P13" s="237" t="s">
        <v>28</v>
      </c>
      <c r="Q13" s="238">
        <f>Q14+Q15</f>
        <v>185</v>
      </c>
      <c r="R13" s="239">
        <f>R14+R15</f>
        <v>1276</v>
      </c>
      <c r="S13" s="160" t="s">
        <v>140</v>
      </c>
      <c r="T13" s="227" t="s">
        <v>199</v>
      </c>
      <c r="U13" s="267" t="s">
        <v>207</v>
      </c>
    </row>
    <row r="14" spans="1:21" s="8" customFormat="1" ht="163.15" customHeight="1" x14ac:dyDescent="0.25">
      <c r="A14" s="330"/>
      <c r="B14" s="332"/>
      <c r="C14" s="334"/>
      <c r="D14" s="361"/>
      <c r="E14" s="336"/>
      <c r="F14" s="338"/>
      <c r="G14" s="351"/>
      <c r="H14" s="303" t="s">
        <v>134</v>
      </c>
      <c r="I14" s="424"/>
      <c r="J14" s="282" t="s">
        <v>166</v>
      </c>
      <c r="K14" s="282"/>
      <c r="L14" s="286"/>
      <c r="M14" s="288"/>
      <c r="N14" s="235" t="s">
        <v>32</v>
      </c>
      <c r="O14" s="236">
        <v>0</v>
      </c>
      <c r="P14" s="237" t="s">
        <v>28</v>
      </c>
      <c r="Q14" s="238">
        <v>185</v>
      </c>
      <c r="R14" s="240">
        <v>712</v>
      </c>
      <c r="S14" s="160" t="s">
        <v>140</v>
      </c>
      <c r="T14" s="228" t="s">
        <v>190</v>
      </c>
      <c r="U14" s="267" t="s">
        <v>206</v>
      </c>
    </row>
    <row r="15" spans="1:21" s="8" customFormat="1" ht="192" customHeight="1" x14ac:dyDescent="0.25">
      <c r="A15" s="330"/>
      <c r="B15" s="332"/>
      <c r="C15" s="334"/>
      <c r="D15" s="361"/>
      <c r="E15" s="336"/>
      <c r="F15" s="338"/>
      <c r="G15" s="351"/>
      <c r="H15" s="303" t="s">
        <v>139</v>
      </c>
      <c r="I15" s="304"/>
      <c r="J15" s="282" t="s">
        <v>165</v>
      </c>
      <c r="K15" s="282"/>
      <c r="L15" s="286"/>
      <c r="M15" s="288"/>
      <c r="N15" s="235" t="s">
        <v>32</v>
      </c>
      <c r="O15" s="236">
        <v>0</v>
      </c>
      <c r="P15" s="237" t="s">
        <v>28</v>
      </c>
      <c r="Q15" s="238">
        <v>0</v>
      </c>
      <c r="R15" s="240">
        <v>564</v>
      </c>
      <c r="S15" s="160" t="s">
        <v>140</v>
      </c>
      <c r="T15" s="228" t="s">
        <v>194</v>
      </c>
      <c r="U15" s="267" t="s">
        <v>208</v>
      </c>
    </row>
    <row r="16" spans="1:21" s="8" customFormat="1" ht="223.9" customHeight="1" x14ac:dyDescent="0.25">
      <c r="A16" s="330"/>
      <c r="B16" s="332"/>
      <c r="C16" s="334"/>
      <c r="D16" s="361"/>
      <c r="E16" s="336"/>
      <c r="F16" s="338"/>
      <c r="G16" s="351"/>
      <c r="H16" s="305" t="s">
        <v>23</v>
      </c>
      <c r="I16" s="306"/>
      <c r="J16" s="309" t="s">
        <v>24</v>
      </c>
      <c r="K16" s="282"/>
      <c r="L16" s="286"/>
      <c r="M16" s="288"/>
      <c r="N16" s="241" t="s">
        <v>27</v>
      </c>
      <c r="O16" s="242">
        <v>0</v>
      </c>
      <c r="P16" s="243" t="s">
        <v>28</v>
      </c>
      <c r="Q16" s="239">
        <v>5721725</v>
      </c>
      <c r="R16" s="239">
        <v>22006636</v>
      </c>
      <c r="S16" s="160" t="s">
        <v>29</v>
      </c>
      <c r="T16" s="229" t="s">
        <v>189</v>
      </c>
      <c r="U16" s="267" t="s">
        <v>216</v>
      </c>
    </row>
    <row r="17" spans="1:105" s="8" customFormat="1" ht="195" customHeight="1" x14ac:dyDescent="0.25">
      <c r="A17" s="330"/>
      <c r="B17" s="332"/>
      <c r="C17" s="334"/>
      <c r="D17" s="361"/>
      <c r="E17" s="336"/>
      <c r="F17" s="338"/>
      <c r="G17" s="351"/>
      <c r="H17" s="269" t="s">
        <v>152</v>
      </c>
      <c r="I17" s="270"/>
      <c r="J17" s="271" t="s">
        <v>154</v>
      </c>
      <c r="K17" s="272"/>
      <c r="L17" s="286"/>
      <c r="M17" s="288"/>
      <c r="N17" s="244" t="s">
        <v>32</v>
      </c>
      <c r="O17" s="236">
        <v>0</v>
      </c>
      <c r="P17" s="237">
        <v>2021</v>
      </c>
      <c r="Q17" s="245" t="s">
        <v>28</v>
      </c>
      <c r="R17" s="245">
        <v>542</v>
      </c>
      <c r="S17" s="169" t="s">
        <v>157</v>
      </c>
      <c r="T17" s="229" t="s">
        <v>176</v>
      </c>
      <c r="U17" s="267" t="s">
        <v>209</v>
      </c>
    </row>
    <row r="18" spans="1:105" s="8" customFormat="1" ht="195" customHeight="1" x14ac:dyDescent="0.25">
      <c r="A18" s="330"/>
      <c r="B18" s="332"/>
      <c r="C18" s="334"/>
      <c r="D18" s="361"/>
      <c r="E18" s="336"/>
      <c r="F18" s="338"/>
      <c r="G18" s="351"/>
      <c r="H18" s="269" t="s">
        <v>153</v>
      </c>
      <c r="I18" s="270"/>
      <c r="J18" s="271" t="s">
        <v>155</v>
      </c>
      <c r="K18" s="272"/>
      <c r="L18" s="286"/>
      <c r="M18" s="288"/>
      <c r="N18" s="244" t="s">
        <v>32</v>
      </c>
      <c r="O18" s="236">
        <v>0</v>
      </c>
      <c r="P18" s="237">
        <v>2021</v>
      </c>
      <c r="Q18" s="245" t="s">
        <v>28</v>
      </c>
      <c r="R18" s="245">
        <v>542</v>
      </c>
      <c r="S18" s="169" t="s">
        <v>157</v>
      </c>
      <c r="T18" s="229" t="s">
        <v>160</v>
      </c>
      <c r="U18" s="267" t="s">
        <v>210</v>
      </c>
    </row>
    <row r="19" spans="1:105" s="8" customFormat="1" ht="175.9" customHeight="1" thickBot="1" x14ac:dyDescent="0.3">
      <c r="A19" s="330"/>
      <c r="B19" s="332"/>
      <c r="C19" s="334"/>
      <c r="D19" s="361"/>
      <c r="E19" s="336"/>
      <c r="F19" s="338"/>
      <c r="G19" s="351"/>
      <c r="H19" s="307" t="s">
        <v>30</v>
      </c>
      <c r="I19" s="308"/>
      <c r="J19" s="310" t="s">
        <v>31</v>
      </c>
      <c r="K19" s="311"/>
      <c r="L19" s="286"/>
      <c r="M19" s="288"/>
      <c r="N19" s="246" t="s">
        <v>32</v>
      </c>
      <c r="O19" s="247">
        <v>0</v>
      </c>
      <c r="P19" s="248">
        <v>2021</v>
      </c>
      <c r="Q19" s="248" t="s">
        <v>28</v>
      </c>
      <c r="R19" s="249">
        <v>439</v>
      </c>
      <c r="S19" s="144" t="s">
        <v>33</v>
      </c>
      <c r="T19" s="230" t="s">
        <v>144</v>
      </c>
      <c r="U19" s="267" t="s">
        <v>211</v>
      </c>
    </row>
    <row r="20" spans="1:105" s="8" customFormat="1" ht="162.75" customHeight="1" x14ac:dyDescent="0.25">
      <c r="A20" s="296" t="s">
        <v>35</v>
      </c>
      <c r="B20" s="390">
        <f>E20+C20</f>
        <v>22996208</v>
      </c>
      <c r="C20" s="390">
        <v>11498104</v>
      </c>
      <c r="D20" s="360" t="s">
        <v>36</v>
      </c>
      <c r="E20" s="390">
        <f>(C20*50)/50</f>
        <v>11498104</v>
      </c>
      <c r="F20" s="387">
        <f>E20+C20</f>
        <v>22996208</v>
      </c>
      <c r="G20" s="387">
        <f>F20</f>
        <v>22996208</v>
      </c>
      <c r="H20" s="312" t="s">
        <v>133</v>
      </c>
      <c r="I20" s="313"/>
      <c r="J20" s="458" t="s">
        <v>142</v>
      </c>
      <c r="K20" s="459"/>
      <c r="L20" s="353" t="s">
        <v>25</v>
      </c>
      <c r="M20" s="151"/>
      <c r="N20" s="174" t="s">
        <v>32</v>
      </c>
      <c r="O20" s="148">
        <v>0</v>
      </c>
      <c r="P20" s="148" t="s">
        <v>28</v>
      </c>
      <c r="Q20" s="210">
        <f>R20*0.3</f>
        <v>81.899999999999991</v>
      </c>
      <c r="R20" s="200">
        <v>273</v>
      </c>
      <c r="S20" s="201" t="s">
        <v>138</v>
      </c>
      <c r="T20" s="231" t="s">
        <v>188</v>
      </c>
      <c r="U20" s="268"/>
    </row>
    <row r="21" spans="1:105" s="8" customFormat="1" ht="162.75" customHeight="1" x14ac:dyDescent="0.25">
      <c r="A21" s="297"/>
      <c r="B21" s="385"/>
      <c r="C21" s="385"/>
      <c r="D21" s="453"/>
      <c r="E21" s="385"/>
      <c r="F21" s="388"/>
      <c r="G21" s="388"/>
      <c r="H21" s="280" t="s">
        <v>134</v>
      </c>
      <c r="I21" s="281"/>
      <c r="J21" s="279" t="s">
        <v>166</v>
      </c>
      <c r="K21" s="279"/>
      <c r="L21" s="382"/>
      <c r="M21" s="290" t="s">
        <v>26</v>
      </c>
      <c r="N21" s="135" t="s">
        <v>32</v>
      </c>
      <c r="O21" s="129">
        <v>0</v>
      </c>
      <c r="P21" s="129" t="s">
        <v>28</v>
      </c>
      <c r="Q21" s="209">
        <f>R21*0.3</f>
        <v>81.899999999999991</v>
      </c>
      <c r="R21" s="199">
        <v>273</v>
      </c>
      <c r="S21" s="204" t="s">
        <v>138</v>
      </c>
      <c r="T21" s="228" t="s">
        <v>187</v>
      </c>
      <c r="U21" s="268"/>
    </row>
    <row r="22" spans="1:105" s="8" customFormat="1" ht="153.75" customHeight="1" x14ac:dyDescent="0.25">
      <c r="A22" s="297"/>
      <c r="B22" s="385"/>
      <c r="C22" s="385"/>
      <c r="D22" s="453"/>
      <c r="E22" s="385"/>
      <c r="F22" s="388"/>
      <c r="G22" s="388"/>
      <c r="H22" s="275" t="s">
        <v>23</v>
      </c>
      <c r="I22" s="276"/>
      <c r="J22" s="277" t="s">
        <v>24</v>
      </c>
      <c r="K22" s="278"/>
      <c r="L22" s="382"/>
      <c r="M22" s="291"/>
      <c r="N22" s="133" t="s">
        <v>27</v>
      </c>
      <c r="O22" s="136">
        <v>0</v>
      </c>
      <c r="P22" s="136">
        <v>2020</v>
      </c>
      <c r="Q22" s="199">
        <f>R22*0.3</f>
        <v>5864033.0999999996</v>
      </c>
      <c r="R22" s="199">
        <v>19546777</v>
      </c>
      <c r="S22" s="203" t="s">
        <v>29</v>
      </c>
      <c r="T22" s="232" t="s">
        <v>186</v>
      </c>
      <c r="U22" s="268"/>
    </row>
    <row r="23" spans="1:105" s="8" customFormat="1" ht="153.75" customHeight="1" x14ac:dyDescent="0.25">
      <c r="A23" s="297"/>
      <c r="B23" s="385"/>
      <c r="C23" s="385"/>
      <c r="D23" s="453"/>
      <c r="E23" s="385"/>
      <c r="F23" s="388"/>
      <c r="G23" s="388"/>
      <c r="H23" s="410" t="s">
        <v>152</v>
      </c>
      <c r="I23" s="411"/>
      <c r="J23" s="273" t="s">
        <v>154</v>
      </c>
      <c r="K23" s="274"/>
      <c r="L23" s="382"/>
      <c r="M23" s="291"/>
      <c r="N23" s="173" t="s">
        <v>32</v>
      </c>
      <c r="O23" s="171">
        <v>0</v>
      </c>
      <c r="P23" s="172">
        <v>2021</v>
      </c>
      <c r="Q23" s="170" t="s">
        <v>28</v>
      </c>
      <c r="R23" s="170">
        <v>162</v>
      </c>
      <c r="S23" s="169" t="s">
        <v>156</v>
      </c>
      <c r="T23" s="229" t="s">
        <v>161</v>
      </c>
      <c r="U23" s="268"/>
    </row>
    <row r="24" spans="1:105" s="8" customFormat="1" ht="215.45" customHeight="1" x14ac:dyDescent="0.25">
      <c r="A24" s="297"/>
      <c r="B24" s="385"/>
      <c r="C24" s="385"/>
      <c r="D24" s="453"/>
      <c r="E24" s="385"/>
      <c r="F24" s="388"/>
      <c r="G24" s="388"/>
      <c r="H24" s="275" t="s">
        <v>37</v>
      </c>
      <c r="I24" s="276"/>
      <c r="J24" s="277" t="s">
        <v>38</v>
      </c>
      <c r="K24" s="278"/>
      <c r="L24" s="382"/>
      <c r="M24" s="291"/>
      <c r="N24" s="197" t="s">
        <v>170</v>
      </c>
      <c r="O24" s="136">
        <v>0</v>
      </c>
      <c r="P24" s="94">
        <v>2021</v>
      </c>
      <c r="Q24" s="134" t="s">
        <v>28</v>
      </c>
      <c r="R24" s="128">
        <v>19496</v>
      </c>
      <c r="S24" s="131" t="s">
        <v>29</v>
      </c>
      <c r="T24" s="232" t="s">
        <v>145</v>
      </c>
      <c r="U24" s="268"/>
    </row>
    <row r="25" spans="1:105" s="8" customFormat="1" ht="135.75" customHeight="1" x14ac:dyDescent="0.25">
      <c r="A25" s="297"/>
      <c r="B25" s="391"/>
      <c r="C25" s="391"/>
      <c r="D25" s="453"/>
      <c r="E25" s="391"/>
      <c r="F25" s="389"/>
      <c r="G25" s="389"/>
      <c r="H25" s="398" t="s">
        <v>30</v>
      </c>
      <c r="I25" s="399"/>
      <c r="J25" s="277" t="s">
        <v>31</v>
      </c>
      <c r="K25" s="278"/>
      <c r="L25" s="457"/>
      <c r="M25" s="291"/>
      <c r="N25" s="133" t="s">
        <v>32</v>
      </c>
      <c r="O25" s="136">
        <v>0</v>
      </c>
      <c r="P25" s="94">
        <v>2021</v>
      </c>
      <c r="Q25" s="152" t="s">
        <v>28</v>
      </c>
      <c r="R25" s="128">
        <v>390</v>
      </c>
      <c r="S25" s="132" t="s">
        <v>33</v>
      </c>
      <c r="T25" s="232" t="s">
        <v>146</v>
      </c>
      <c r="U25" s="268"/>
    </row>
    <row r="26" spans="1:105" s="8" customFormat="1" ht="177" customHeight="1" x14ac:dyDescent="0.25">
      <c r="A26" s="297"/>
      <c r="B26" s="384">
        <f>F26</f>
        <v>23529411.764705881</v>
      </c>
      <c r="C26" s="384">
        <v>20000000</v>
      </c>
      <c r="D26" s="453"/>
      <c r="E26" s="384">
        <f>(C26*15)/85</f>
        <v>3529411.7647058824</v>
      </c>
      <c r="F26" s="407">
        <f>E26+C26</f>
        <v>23529411.764705881</v>
      </c>
      <c r="G26" s="407">
        <f>F26</f>
        <v>23529411.764705881</v>
      </c>
      <c r="H26" s="279" t="s">
        <v>133</v>
      </c>
      <c r="I26" s="279"/>
      <c r="J26" s="279" t="s">
        <v>142</v>
      </c>
      <c r="K26" s="279"/>
      <c r="L26" s="285" t="s">
        <v>34</v>
      </c>
      <c r="M26" s="150"/>
      <c r="N26" s="173" t="s">
        <v>32</v>
      </c>
      <c r="O26" s="171">
        <v>0</v>
      </c>
      <c r="P26" s="172" t="s">
        <v>28</v>
      </c>
      <c r="Q26" s="199">
        <f>R26*0.3</f>
        <v>142.5</v>
      </c>
      <c r="R26" s="199">
        <v>475</v>
      </c>
      <c r="S26" s="204" t="s">
        <v>138</v>
      </c>
      <c r="T26" s="232" t="s">
        <v>185</v>
      </c>
      <c r="U26" s="268"/>
    </row>
    <row r="27" spans="1:105" s="8" customFormat="1" ht="159.6" customHeight="1" x14ac:dyDescent="0.25">
      <c r="A27" s="297"/>
      <c r="B27" s="385"/>
      <c r="C27" s="385"/>
      <c r="D27" s="453"/>
      <c r="E27" s="385"/>
      <c r="F27" s="388"/>
      <c r="G27" s="388"/>
      <c r="H27" s="280" t="s">
        <v>134</v>
      </c>
      <c r="I27" s="281"/>
      <c r="J27" s="279" t="s">
        <v>166</v>
      </c>
      <c r="K27" s="279"/>
      <c r="L27" s="382"/>
      <c r="M27" s="290" t="s">
        <v>26</v>
      </c>
      <c r="N27" s="152" t="s">
        <v>32</v>
      </c>
      <c r="O27" s="94">
        <v>0</v>
      </c>
      <c r="P27" s="129" t="s">
        <v>28</v>
      </c>
      <c r="Q27" s="199">
        <f>R27*0.3</f>
        <v>142.5</v>
      </c>
      <c r="R27" s="199">
        <v>475</v>
      </c>
      <c r="S27" s="204" t="s">
        <v>138</v>
      </c>
      <c r="T27" s="228" t="s">
        <v>184</v>
      </c>
      <c r="U27" s="268"/>
    </row>
    <row r="28" spans="1:105" s="8" customFormat="1" ht="207.75" customHeight="1" x14ac:dyDescent="0.25">
      <c r="A28" s="297"/>
      <c r="B28" s="385"/>
      <c r="C28" s="385"/>
      <c r="D28" s="453"/>
      <c r="E28" s="385"/>
      <c r="F28" s="388"/>
      <c r="G28" s="388"/>
      <c r="H28" s="275" t="s">
        <v>23</v>
      </c>
      <c r="I28" s="276"/>
      <c r="J28" s="277" t="s">
        <v>24</v>
      </c>
      <c r="K28" s="278"/>
      <c r="L28" s="382"/>
      <c r="M28" s="290"/>
      <c r="N28" s="147" t="s">
        <v>27</v>
      </c>
      <c r="O28" s="145">
        <v>0</v>
      </c>
      <c r="P28" s="146" t="s">
        <v>28</v>
      </c>
      <c r="Q28" s="199">
        <f>R28*0.3</f>
        <v>10200000</v>
      </c>
      <c r="R28" s="199">
        <v>34000000</v>
      </c>
      <c r="S28" s="203" t="s">
        <v>29</v>
      </c>
      <c r="T28" s="232" t="s">
        <v>183</v>
      </c>
      <c r="U28" s="268"/>
    </row>
    <row r="29" spans="1:105" s="9" customFormat="1" ht="210.75" customHeight="1" x14ac:dyDescent="0.25">
      <c r="A29" s="297"/>
      <c r="B29" s="385"/>
      <c r="C29" s="385"/>
      <c r="D29" s="453"/>
      <c r="E29" s="385"/>
      <c r="F29" s="388"/>
      <c r="G29" s="388"/>
      <c r="H29" s="410" t="s">
        <v>152</v>
      </c>
      <c r="I29" s="411"/>
      <c r="J29" s="273" t="s">
        <v>154</v>
      </c>
      <c r="K29" s="274"/>
      <c r="L29" s="382"/>
      <c r="M29" s="291"/>
      <c r="N29" s="173" t="s">
        <v>32</v>
      </c>
      <c r="O29" s="171">
        <v>0</v>
      </c>
      <c r="P29" s="172">
        <v>2021</v>
      </c>
      <c r="Q29" s="170" t="s">
        <v>28</v>
      </c>
      <c r="R29" s="170">
        <v>283</v>
      </c>
      <c r="S29" s="169" t="s">
        <v>157</v>
      </c>
      <c r="T29" s="229" t="s">
        <v>162</v>
      </c>
      <c r="U29" s="268"/>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row>
    <row r="30" spans="1:105" s="9" customFormat="1" ht="19.5" customHeight="1" x14ac:dyDescent="0.25">
      <c r="A30" s="297"/>
      <c r="B30" s="385"/>
      <c r="C30" s="385"/>
      <c r="D30" s="453"/>
      <c r="E30" s="385"/>
      <c r="F30" s="388"/>
      <c r="G30" s="388"/>
      <c r="H30" s="398" t="s">
        <v>37</v>
      </c>
      <c r="I30" s="399"/>
      <c r="J30" s="277" t="s">
        <v>38</v>
      </c>
      <c r="K30" s="278"/>
      <c r="L30" s="382"/>
      <c r="M30" s="291"/>
      <c r="N30" s="277" t="s">
        <v>170</v>
      </c>
      <c r="O30" s="319">
        <v>0</v>
      </c>
      <c r="P30" s="322">
        <v>2021</v>
      </c>
      <c r="Q30" s="323" t="s">
        <v>28</v>
      </c>
      <c r="R30" s="314">
        <v>33912</v>
      </c>
      <c r="S30" s="293" t="s">
        <v>29</v>
      </c>
      <c r="T30" s="476" t="s">
        <v>147</v>
      </c>
      <c r="U30" s="46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row>
    <row r="31" spans="1:105" s="9" customFormat="1" ht="7.5" customHeight="1" x14ac:dyDescent="0.25">
      <c r="A31" s="297"/>
      <c r="B31" s="385"/>
      <c r="C31" s="385"/>
      <c r="D31" s="453"/>
      <c r="E31" s="385"/>
      <c r="F31" s="388"/>
      <c r="G31" s="388"/>
      <c r="H31" s="412"/>
      <c r="I31" s="401"/>
      <c r="J31" s="327"/>
      <c r="K31" s="278"/>
      <c r="L31" s="382"/>
      <c r="M31" s="291"/>
      <c r="N31" s="326"/>
      <c r="O31" s="319"/>
      <c r="P31" s="322"/>
      <c r="Q31" s="323"/>
      <c r="R31" s="314"/>
      <c r="S31" s="293"/>
      <c r="T31" s="476"/>
      <c r="U31" s="461"/>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row>
    <row r="32" spans="1:105" s="9" customFormat="1" ht="71.25" customHeight="1" x14ac:dyDescent="0.25">
      <c r="A32" s="297"/>
      <c r="B32" s="385"/>
      <c r="C32" s="385"/>
      <c r="D32" s="453"/>
      <c r="E32" s="385"/>
      <c r="F32" s="388"/>
      <c r="G32" s="388"/>
      <c r="H32" s="412"/>
      <c r="I32" s="401"/>
      <c r="J32" s="327"/>
      <c r="K32" s="278"/>
      <c r="L32" s="382"/>
      <c r="M32" s="291"/>
      <c r="N32" s="326"/>
      <c r="O32" s="319"/>
      <c r="P32" s="322"/>
      <c r="Q32" s="323"/>
      <c r="R32" s="314"/>
      <c r="S32" s="293"/>
      <c r="T32" s="476"/>
      <c r="U32" s="461"/>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row>
    <row r="33" spans="1:105" s="9" customFormat="1" ht="36.75" customHeight="1" x14ac:dyDescent="0.25">
      <c r="A33" s="297"/>
      <c r="B33" s="385"/>
      <c r="C33" s="385"/>
      <c r="D33" s="453"/>
      <c r="E33" s="385"/>
      <c r="F33" s="388"/>
      <c r="G33" s="388"/>
      <c r="H33" s="412"/>
      <c r="I33" s="401"/>
      <c r="J33" s="327"/>
      <c r="K33" s="278"/>
      <c r="L33" s="382"/>
      <c r="M33" s="291"/>
      <c r="N33" s="326"/>
      <c r="O33" s="319"/>
      <c r="P33" s="322"/>
      <c r="Q33" s="323"/>
      <c r="R33" s="314"/>
      <c r="S33" s="293"/>
      <c r="T33" s="476"/>
      <c r="U33" s="461"/>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row>
    <row r="34" spans="1:105" s="9" customFormat="1" ht="127.5" customHeight="1" x14ac:dyDescent="0.25">
      <c r="A34" s="297"/>
      <c r="B34" s="385"/>
      <c r="C34" s="385"/>
      <c r="D34" s="453"/>
      <c r="E34" s="385"/>
      <c r="F34" s="388"/>
      <c r="G34" s="388"/>
      <c r="H34" s="413"/>
      <c r="I34" s="414"/>
      <c r="J34" s="327"/>
      <c r="K34" s="278"/>
      <c r="L34" s="382"/>
      <c r="M34" s="291"/>
      <c r="N34" s="326"/>
      <c r="O34" s="319"/>
      <c r="P34" s="322"/>
      <c r="Q34" s="323"/>
      <c r="R34" s="314"/>
      <c r="S34" s="293"/>
      <c r="T34" s="476"/>
      <c r="U34" s="462"/>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row>
    <row r="35" spans="1:105" s="9" customFormat="1" x14ac:dyDescent="0.25">
      <c r="A35" s="297"/>
      <c r="B35" s="385"/>
      <c r="C35" s="385"/>
      <c r="D35" s="453"/>
      <c r="E35" s="385"/>
      <c r="F35" s="388"/>
      <c r="G35" s="388"/>
      <c r="H35" s="398" t="s">
        <v>30</v>
      </c>
      <c r="I35" s="399"/>
      <c r="J35" s="277" t="s">
        <v>31</v>
      </c>
      <c r="K35" s="278"/>
      <c r="L35" s="382"/>
      <c r="M35" s="291"/>
      <c r="N35" s="326" t="s">
        <v>32</v>
      </c>
      <c r="O35" s="319">
        <v>0</v>
      </c>
      <c r="P35" s="322">
        <v>2021</v>
      </c>
      <c r="Q35" s="325" t="s">
        <v>28</v>
      </c>
      <c r="R35" s="314">
        <v>678</v>
      </c>
      <c r="S35" s="293" t="s">
        <v>33</v>
      </c>
      <c r="T35" s="450" t="s">
        <v>148</v>
      </c>
      <c r="U35" s="46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row>
    <row r="36" spans="1:105" s="9" customFormat="1" x14ac:dyDescent="0.25">
      <c r="A36" s="297"/>
      <c r="B36" s="385"/>
      <c r="C36" s="385"/>
      <c r="D36" s="453"/>
      <c r="E36" s="385"/>
      <c r="F36" s="388"/>
      <c r="G36" s="388"/>
      <c r="H36" s="400"/>
      <c r="I36" s="401"/>
      <c r="J36" s="327"/>
      <c r="K36" s="278"/>
      <c r="L36" s="382"/>
      <c r="M36" s="291"/>
      <c r="N36" s="327"/>
      <c r="O36" s="320"/>
      <c r="P36" s="323"/>
      <c r="Q36" s="323"/>
      <c r="R36" s="314"/>
      <c r="S36" s="294"/>
      <c r="T36" s="450"/>
      <c r="U36" s="461"/>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row>
    <row r="37" spans="1:105" s="9" customFormat="1" ht="33.75" customHeight="1" x14ac:dyDescent="0.25">
      <c r="A37" s="297"/>
      <c r="B37" s="385"/>
      <c r="C37" s="385"/>
      <c r="D37" s="453"/>
      <c r="E37" s="385"/>
      <c r="F37" s="388"/>
      <c r="G37" s="388"/>
      <c r="H37" s="400"/>
      <c r="I37" s="401"/>
      <c r="J37" s="327"/>
      <c r="K37" s="278"/>
      <c r="L37" s="382"/>
      <c r="M37" s="291"/>
      <c r="N37" s="327"/>
      <c r="O37" s="320"/>
      <c r="P37" s="323"/>
      <c r="Q37" s="323"/>
      <c r="R37" s="314"/>
      <c r="S37" s="294"/>
      <c r="T37" s="450"/>
      <c r="U37" s="461"/>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row>
    <row r="38" spans="1:105" s="9" customFormat="1" ht="35.25" customHeight="1" x14ac:dyDescent="0.25">
      <c r="A38" s="297"/>
      <c r="B38" s="385"/>
      <c r="C38" s="385"/>
      <c r="D38" s="453"/>
      <c r="E38" s="385"/>
      <c r="F38" s="388"/>
      <c r="G38" s="388"/>
      <c r="H38" s="400"/>
      <c r="I38" s="401"/>
      <c r="J38" s="327"/>
      <c r="K38" s="278"/>
      <c r="L38" s="382"/>
      <c r="M38" s="291"/>
      <c r="N38" s="327"/>
      <c r="O38" s="320"/>
      <c r="P38" s="323"/>
      <c r="Q38" s="323"/>
      <c r="R38" s="314"/>
      <c r="S38" s="294"/>
      <c r="T38" s="450"/>
      <c r="U38" s="461"/>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row>
    <row r="39" spans="1:105" s="9" customFormat="1" ht="66.75" customHeight="1" thickBot="1" x14ac:dyDescent="0.3">
      <c r="A39" s="298"/>
      <c r="B39" s="386"/>
      <c r="C39" s="386"/>
      <c r="D39" s="456"/>
      <c r="E39" s="386"/>
      <c r="F39" s="408"/>
      <c r="G39" s="408"/>
      <c r="H39" s="402"/>
      <c r="I39" s="403"/>
      <c r="J39" s="328"/>
      <c r="K39" s="404"/>
      <c r="L39" s="397"/>
      <c r="M39" s="292"/>
      <c r="N39" s="328"/>
      <c r="O39" s="321"/>
      <c r="P39" s="324"/>
      <c r="Q39" s="324"/>
      <c r="R39" s="394"/>
      <c r="S39" s="295"/>
      <c r="T39" s="451"/>
      <c r="U39" s="462"/>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row>
    <row r="40" spans="1:105" s="8" customFormat="1" ht="269.25" customHeight="1" x14ac:dyDescent="0.25">
      <c r="A40" s="425" t="s">
        <v>175</v>
      </c>
      <c r="B40" s="391">
        <f>F40</f>
        <v>39876776</v>
      </c>
      <c r="C40" s="385">
        <v>19938388</v>
      </c>
      <c r="D40" s="453" t="s">
        <v>40</v>
      </c>
      <c r="E40" s="385">
        <f>(C40*50)/50</f>
        <v>19938388</v>
      </c>
      <c r="F40" s="388">
        <f>E40+C40</f>
        <v>39876776</v>
      </c>
      <c r="G40" s="388">
        <f>F40</f>
        <v>39876776</v>
      </c>
      <c r="H40" s="395" t="s">
        <v>41</v>
      </c>
      <c r="I40" s="396"/>
      <c r="J40" s="405" t="s">
        <v>42</v>
      </c>
      <c r="K40" s="406"/>
      <c r="L40" s="382" t="s">
        <v>25</v>
      </c>
      <c r="M40" s="382" t="s">
        <v>26</v>
      </c>
      <c r="N40" s="138" t="s">
        <v>43</v>
      </c>
      <c r="O40" s="130">
        <v>0</v>
      </c>
      <c r="P40" s="137" t="s">
        <v>28</v>
      </c>
      <c r="Q40" s="149">
        <f>R40*0.5</f>
        <v>16</v>
      </c>
      <c r="R40" s="149">
        <v>32</v>
      </c>
      <c r="S40" s="160" t="s">
        <v>29</v>
      </c>
      <c r="T40" s="229" t="s">
        <v>182</v>
      </c>
      <c r="U40" s="268"/>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row>
    <row r="41" spans="1:105" s="8" customFormat="1" ht="300" x14ac:dyDescent="0.25">
      <c r="A41" s="425"/>
      <c r="B41" s="392"/>
      <c r="C41" s="385"/>
      <c r="D41" s="454"/>
      <c r="E41" s="385"/>
      <c r="F41" s="389"/>
      <c r="G41" s="389"/>
      <c r="H41" s="275" t="s">
        <v>44</v>
      </c>
      <c r="I41" s="276"/>
      <c r="J41" s="436" t="s">
        <v>45</v>
      </c>
      <c r="K41" s="437"/>
      <c r="L41" s="383"/>
      <c r="M41" s="383"/>
      <c r="N41" s="83" t="s">
        <v>39</v>
      </c>
      <c r="O41" s="81">
        <v>87666.65</v>
      </c>
      <c r="P41" s="93">
        <v>2020</v>
      </c>
      <c r="Q41" s="84" t="s">
        <v>28</v>
      </c>
      <c r="R41" s="81">
        <v>102570</v>
      </c>
      <c r="S41" s="87" t="s">
        <v>46</v>
      </c>
      <c r="T41" s="232" t="s">
        <v>47</v>
      </c>
      <c r="U41" s="268"/>
    </row>
    <row r="42" spans="1:105" s="8" customFormat="1" ht="262.5" customHeight="1" x14ac:dyDescent="0.25">
      <c r="A42" s="425"/>
      <c r="B42" s="392">
        <f>F42</f>
        <v>23456925.882352941</v>
      </c>
      <c r="C42" s="392">
        <v>19938387</v>
      </c>
      <c r="D42" s="454"/>
      <c r="E42" s="392">
        <f>(C42*15)/85</f>
        <v>3518538.8823529412</v>
      </c>
      <c r="F42" s="314">
        <f>E42+C42</f>
        <v>23456925.882352941</v>
      </c>
      <c r="G42" s="407">
        <f>F42</f>
        <v>23456925.882352941</v>
      </c>
      <c r="H42" s="275" t="s">
        <v>41</v>
      </c>
      <c r="I42" s="276"/>
      <c r="J42" s="277" t="s">
        <v>42</v>
      </c>
      <c r="K42" s="278"/>
      <c r="L42" s="285" t="s">
        <v>34</v>
      </c>
      <c r="M42" s="285" t="s">
        <v>26</v>
      </c>
      <c r="N42" s="83" t="s">
        <v>43</v>
      </c>
      <c r="O42" s="89">
        <v>0</v>
      </c>
      <c r="P42" s="85" t="s">
        <v>28</v>
      </c>
      <c r="Q42" s="209">
        <f>R42*0.5</f>
        <v>9.5</v>
      </c>
      <c r="R42" s="202">
        <v>19</v>
      </c>
      <c r="S42" s="160" t="s">
        <v>29</v>
      </c>
      <c r="T42" s="229" t="s">
        <v>181</v>
      </c>
      <c r="U42" s="268"/>
    </row>
    <row r="43" spans="1:105" s="8" customFormat="1" ht="356.25" customHeight="1" thickBot="1" x14ac:dyDescent="0.3">
      <c r="A43" s="426"/>
      <c r="B43" s="393"/>
      <c r="C43" s="393"/>
      <c r="D43" s="455"/>
      <c r="E43" s="393"/>
      <c r="F43" s="394"/>
      <c r="G43" s="408"/>
      <c r="H43" s="415" t="s">
        <v>44</v>
      </c>
      <c r="I43" s="416"/>
      <c r="J43" s="421" t="s">
        <v>45</v>
      </c>
      <c r="K43" s="422"/>
      <c r="L43" s="381"/>
      <c r="M43" s="381"/>
      <c r="N43" s="198" t="s">
        <v>170</v>
      </c>
      <c r="O43" s="82">
        <v>207606.45</v>
      </c>
      <c r="P43" s="95">
        <v>2020</v>
      </c>
      <c r="Q43" s="12" t="s">
        <v>28</v>
      </c>
      <c r="R43" s="82">
        <v>242899</v>
      </c>
      <c r="S43" s="10" t="s">
        <v>46</v>
      </c>
      <c r="T43" s="233" t="s">
        <v>48</v>
      </c>
      <c r="U43" s="268"/>
    </row>
    <row r="44" spans="1:105" s="8" customFormat="1" ht="252.6" customHeight="1" x14ac:dyDescent="0.25">
      <c r="A44" s="438" t="s">
        <v>49</v>
      </c>
      <c r="B44" s="423">
        <f>F44</f>
        <v>16697800</v>
      </c>
      <c r="C44" s="390">
        <v>8348900</v>
      </c>
      <c r="D44" s="360" t="s">
        <v>40</v>
      </c>
      <c r="E44" s="423">
        <f>(C44*50)/50</f>
        <v>8348900</v>
      </c>
      <c r="F44" s="409">
        <f>E44+C44</f>
        <v>16697800</v>
      </c>
      <c r="G44" s="387">
        <f>F44</f>
        <v>16697800</v>
      </c>
      <c r="H44" s="395" t="s">
        <v>41</v>
      </c>
      <c r="I44" s="396"/>
      <c r="J44" s="419" t="s">
        <v>42</v>
      </c>
      <c r="K44" s="420"/>
      <c r="L44" s="353" t="s">
        <v>25</v>
      </c>
      <c r="M44" s="353" t="s">
        <v>26</v>
      </c>
      <c r="N44" s="88" t="s">
        <v>43</v>
      </c>
      <c r="O44" s="91">
        <v>0</v>
      </c>
      <c r="P44" s="13" t="s">
        <v>28</v>
      </c>
      <c r="Q44" s="208">
        <f>R44*0.5</f>
        <v>6.5</v>
      </c>
      <c r="R44" s="92">
        <v>13</v>
      </c>
      <c r="S44" s="162" t="s">
        <v>29</v>
      </c>
      <c r="T44" s="231" t="s">
        <v>180</v>
      </c>
      <c r="U44" s="268"/>
    </row>
    <row r="45" spans="1:105" s="8" customFormat="1" ht="356.25" customHeight="1" x14ac:dyDescent="0.25">
      <c r="A45" s="425"/>
      <c r="B45" s="392"/>
      <c r="C45" s="385"/>
      <c r="D45" s="454"/>
      <c r="E45" s="392"/>
      <c r="F45" s="314"/>
      <c r="G45" s="389"/>
      <c r="H45" s="275" t="s">
        <v>44</v>
      </c>
      <c r="I45" s="276"/>
      <c r="J45" s="277" t="s">
        <v>45</v>
      </c>
      <c r="K45" s="278"/>
      <c r="L45" s="383"/>
      <c r="M45" s="383"/>
      <c r="N45" s="197" t="s">
        <v>170</v>
      </c>
      <c r="O45" s="81">
        <v>87666.65</v>
      </c>
      <c r="P45" s="89">
        <v>2020</v>
      </c>
      <c r="Q45" s="84" t="s">
        <v>28</v>
      </c>
      <c r="R45" s="81">
        <v>102570</v>
      </c>
      <c r="S45" s="83" t="s">
        <v>46</v>
      </c>
      <c r="T45" s="232" t="s">
        <v>50</v>
      </c>
      <c r="U45" s="268"/>
    </row>
    <row r="46" spans="1:105" s="8" customFormat="1" ht="263.45" customHeight="1" x14ac:dyDescent="0.25">
      <c r="A46" s="425"/>
      <c r="B46" s="392">
        <f>F46</f>
        <v>9822235.2941176463</v>
      </c>
      <c r="C46" s="392">
        <v>8348900</v>
      </c>
      <c r="D46" s="454"/>
      <c r="E46" s="392">
        <f>(C46*15)/85</f>
        <v>1473335.294117647</v>
      </c>
      <c r="F46" s="314">
        <f>E46+C46</f>
        <v>9822235.2941176463</v>
      </c>
      <c r="G46" s="407">
        <f>F46</f>
        <v>9822235.2941176463</v>
      </c>
      <c r="H46" s="275" t="s">
        <v>41</v>
      </c>
      <c r="I46" s="276"/>
      <c r="J46" s="277" t="s">
        <v>42</v>
      </c>
      <c r="K46" s="278"/>
      <c r="L46" s="285" t="s">
        <v>34</v>
      </c>
      <c r="M46" s="285" t="s">
        <v>26</v>
      </c>
      <c r="N46" s="83" t="s">
        <v>43</v>
      </c>
      <c r="O46" s="93">
        <v>0</v>
      </c>
      <c r="P46" s="85" t="s">
        <v>28</v>
      </c>
      <c r="Q46" s="202">
        <f>R46*0.5</f>
        <v>4</v>
      </c>
      <c r="R46" s="200">
        <v>8</v>
      </c>
      <c r="S46" s="203" t="s">
        <v>29</v>
      </c>
      <c r="T46" s="232" t="s">
        <v>179</v>
      </c>
      <c r="U46" s="268"/>
    </row>
    <row r="47" spans="1:105" s="8" customFormat="1" ht="343.5" customHeight="1" thickBot="1" x14ac:dyDescent="0.3">
      <c r="A47" s="426"/>
      <c r="B47" s="393"/>
      <c r="C47" s="393"/>
      <c r="D47" s="455"/>
      <c r="E47" s="393"/>
      <c r="F47" s="394"/>
      <c r="G47" s="408"/>
      <c r="H47" s="415" t="s">
        <v>44</v>
      </c>
      <c r="I47" s="416"/>
      <c r="J47" s="417" t="s">
        <v>45</v>
      </c>
      <c r="K47" s="418"/>
      <c r="L47" s="381"/>
      <c r="M47" s="381"/>
      <c r="N47" s="12" t="s">
        <v>39</v>
      </c>
      <c r="O47" s="82">
        <v>207606.45</v>
      </c>
      <c r="P47" s="95">
        <v>2020</v>
      </c>
      <c r="Q47" s="12" t="s">
        <v>28</v>
      </c>
      <c r="R47" s="82">
        <v>242899</v>
      </c>
      <c r="S47" s="11" t="s">
        <v>46</v>
      </c>
      <c r="T47" s="234" t="s">
        <v>51</v>
      </c>
      <c r="U47" s="268"/>
    </row>
    <row r="48" spans="1:105" s="8" customFormat="1" ht="153.75" customHeight="1" x14ac:dyDescent="0.25">
      <c r="A48" s="296" t="s">
        <v>52</v>
      </c>
      <c r="B48" s="447">
        <f>G48</f>
        <v>15000000</v>
      </c>
      <c r="C48" s="390">
        <v>7500000</v>
      </c>
      <c r="D48" s="360" t="s">
        <v>53</v>
      </c>
      <c r="E48" s="423">
        <f>(C48*50)/50</f>
        <v>7500000</v>
      </c>
      <c r="F48" s="452">
        <f>E48+C48</f>
        <v>15000000</v>
      </c>
      <c r="G48" s="468">
        <f>F48</f>
        <v>15000000</v>
      </c>
      <c r="H48" s="429" t="s">
        <v>23</v>
      </c>
      <c r="I48" s="430"/>
      <c r="J48" s="432" t="s">
        <v>24</v>
      </c>
      <c r="K48" s="433"/>
      <c r="L48" s="353" t="s">
        <v>25</v>
      </c>
      <c r="M48" s="353" t="s">
        <v>26</v>
      </c>
      <c r="N48" s="355" t="s">
        <v>27</v>
      </c>
      <c r="O48" s="475">
        <v>0</v>
      </c>
      <c r="P48" s="475" t="s">
        <v>28</v>
      </c>
      <c r="Q48" s="387">
        <f>R48*0.4</f>
        <v>5100000</v>
      </c>
      <c r="R48" s="409">
        <v>12750000</v>
      </c>
      <c r="S48" s="472" t="s">
        <v>29</v>
      </c>
      <c r="T48" s="450" t="s">
        <v>178</v>
      </c>
      <c r="U48" s="460"/>
    </row>
    <row r="49" spans="1:21" s="8" customFormat="1" ht="39.75" customHeight="1" x14ac:dyDescent="0.25">
      <c r="A49" s="439"/>
      <c r="B49" s="448"/>
      <c r="C49" s="385"/>
      <c r="D49" s="454"/>
      <c r="E49" s="392"/>
      <c r="F49" s="445"/>
      <c r="G49" s="469"/>
      <c r="H49" s="431"/>
      <c r="I49" s="414"/>
      <c r="J49" s="434"/>
      <c r="K49" s="435"/>
      <c r="L49" s="470"/>
      <c r="M49" s="470"/>
      <c r="N49" s="471"/>
      <c r="O49" s="471"/>
      <c r="P49" s="471"/>
      <c r="Q49" s="389"/>
      <c r="R49" s="314"/>
      <c r="S49" s="473"/>
      <c r="T49" s="474"/>
      <c r="U49" s="462"/>
    </row>
    <row r="50" spans="1:21" s="8" customFormat="1" ht="175.5" customHeight="1" x14ac:dyDescent="0.25">
      <c r="A50" s="440"/>
      <c r="B50" s="449"/>
      <c r="C50" s="391"/>
      <c r="D50" s="454"/>
      <c r="E50" s="392"/>
      <c r="F50" s="445"/>
      <c r="G50" s="469"/>
      <c r="H50" s="275" t="s">
        <v>30</v>
      </c>
      <c r="I50" s="276"/>
      <c r="J50" s="277" t="s">
        <v>31</v>
      </c>
      <c r="K50" s="278"/>
      <c r="L50" s="470"/>
      <c r="M50" s="470"/>
      <c r="N50" s="86" t="s">
        <v>32</v>
      </c>
      <c r="O50" s="96">
        <v>0</v>
      </c>
      <c r="P50" s="163">
        <v>2021</v>
      </c>
      <c r="Q50" s="164" t="s">
        <v>28</v>
      </c>
      <c r="R50" s="161">
        <v>254</v>
      </c>
      <c r="S50" s="165" t="s">
        <v>54</v>
      </c>
      <c r="T50" s="232" t="s">
        <v>149</v>
      </c>
      <c r="U50" s="268"/>
    </row>
    <row r="51" spans="1:21" s="8" customFormat="1" ht="241.9" customHeight="1" x14ac:dyDescent="0.25">
      <c r="A51" s="441"/>
      <c r="B51" s="443">
        <f>F51</f>
        <v>8823529.4117647056</v>
      </c>
      <c r="C51" s="427">
        <v>7500000</v>
      </c>
      <c r="D51" s="454"/>
      <c r="E51" s="392">
        <f>(C51*15)/85</f>
        <v>1323529.4117647058</v>
      </c>
      <c r="F51" s="445">
        <f>E51+C51</f>
        <v>8823529.4117647056</v>
      </c>
      <c r="G51" s="445">
        <f>F51</f>
        <v>8823529.4117647056</v>
      </c>
      <c r="H51" s="275" t="s">
        <v>23</v>
      </c>
      <c r="I51" s="276"/>
      <c r="J51" s="277" t="s">
        <v>24</v>
      </c>
      <c r="K51" s="278"/>
      <c r="L51" s="285" t="s">
        <v>34</v>
      </c>
      <c r="M51" s="287" t="s">
        <v>26</v>
      </c>
      <c r="N51" s="84" t="s">
        <v>27</v>
      </c>
      <c r="O51" s="84" t="s">
        <v>55</v>
      </c>
      <c r="P51" s="84" t="s">
        <v>28</v>
      </c>
      <c r="Q51" s="199">
        <f>R51*0.4</f>
        <v>5100000</v>
      </c>
      <c r="R51" s="199">
        <v>12750000</v>
      </c>
      <c r="S51" s="203" t="s">
        <v>56</v>
      </c>
      <c r="T51" s="232" t="s">
        <v>177</v>
      </c>
      <c r="U51" s="268"/>
    </row>
    <row r="52" spans="1:21" s="8" customFormat="1" ht="165.75" customHeight="1" thickBot="1" x14ac:dyDescent="0.3">
      <c r="A52" s="442"/>
      <c r="B52" s="444"/>
      <c r="C52" s="428"/>
      <c r="D52" s="455"/>
      <c r="E52" s="393"/>
      <c r="F52" s="446"/>
      <c r="G52" s="446"/>
      <c r="H52" s="415" t="s">
        <v>30</v>
      </c>
      <c r="I52" s="416"/>
      <c r="J52" s="417" t="s">
        <v>31</v>
      </c>
      <c r="K52" s="418"/>
      <c r="L52" s="381"/>
      <c r="M52" s="467"/>
      <c r="N52" s="10" t="s">
        <v>32</v>
      </c>
      <c r="O52" s="14" t="s">
        <v>55</v>
      </c>
      <c r="P52" s="166" t="s">
        <v>141</v>
      </c>
      <c r="Q52" s="205" t="s">
        <v>28</v>
      </c>
      <c r="R52" s="206">
        <v>254</v>
      </c>
      <c r="S52" s="207" t="s">
        <v>56</v>
      </c>
      <c r="T52" s="232" t="s">
        <v>150</v>
      </c>
      <c r="U52" s="268"/>
    </row>
    <row r="53" spans="1:21" s="8" customFormat="1" ht="14.25" customHeight="1" x14ac:dyDescent="0.25">
      <c r="A53" s="97"/>
      <c r="B53" s="98" t="s">
        <v>57</v>
      </c>
      <c r="C53" s="153">
        <f>C6+C20+C40+C44+C48</f>
        <v>54007932</v>
      </c>
      <c r="D53" s="154"/>
      <c r="E53" s="155">
        <f>E6+E20+E40+E44+E48</f>
        <v>54007932</v>
      </c>
      <c r="F53" s="156">
        <f>F6+F20+F40+F44+F48</f>
        <v>108015864</v>
      </c>
      <c r="G53" s="157">
        <f>G6+G20+G40+G44+G48</f>
        <v>108015864</v>
      </c>
      <c r="H53" s="101"/>
      <c r="I53" s="101"/>
      <c r="J53" s="102"/>
      <c r="K53" s="102"/>
      <c r="L53" s="97"/>
      <c r="M53" s="103"/>
      <c r="N53" s="103"/>
      <c r="O53" s="104">
        <f>SUM(O6:O52)</f>
        <v>590546.19999999995</v>
      </c>
      <c r="P53" s="103"/>
      <c r="Q53" s="105">
        <f>SUM(Q6:Q52)</f>
        <v>34958167.899999999</v>
      </c>
      <c r="R53" s="106">
        <f>SUM(R6:R52)</f>
        <v>113235857</v>
      </c>
      <c r="S53" s="101"/>
    </row>
    <row r="54" spans="1:21" s="8" customFormat="1" ht="14.25" customHeight="1" x14ac:dyDescent="0.25">
      <c r="A54" s="97"/>
      <c r="B54" s="98" t="s">
        <v>58</v>
      </c>
      <c r="C54" s="153">
        <f>C13+C26+C42+C46+C51</f>
        <v>68732367</v>
      </c>
      <c r="D54" s="154"/>
      <c r="E54" s="155">
        <f>E13+E26+E42+E46+E51</f>
        <v>12129241.235294117</v>
      </c>
      <c r="F54" s="156">
        <f>F13+F26+F42+F46+F51</f>
        <v>80861608.235294119</v>
      </c>
      <c r="G54" s="157">
        <f>G13+G26+G42+G46+G51</f>
        <v>80861608.235294119</v>
      </c>
      <c r="H54" s="101"/>
      <c r="I54" s="101"/>
      <c r="J54" s="102"/>
      <c r="K54" s="102"/>
      <c r="L54" s="97"/>
      <c r="M54" s="103"/>
      <c r="N54" s="103"/>
      <c r="O54" s="103"/>
      <c r="P54" s="103"/>
      <c r="Q54" s="107"/>
      <c r="R54" s="101"/>
      <c r="S54" s="101"/>
    </row>
    <row r="55" spans="1:21" s="8" customFormat="1" ht="26.25" customHeight="1" x14ac:dyDescent="0.25">
      <c r="A55" s="97"/>
      <c r="B55" s="264" t="s">
        <v>212</v>
      </c>
      <c r="C55" s="99">
        <f>C6+C20+C48</f>
        <v>25720644</v>
      </c>
      <c r="D55" s="100"/>
      <c r="E55" s="100"/>
      <c r="F55" s="109"/>
      <c r="G55" s="108"/>
      <c r="H55" s="101"/>
      <c r="I55" s="101"/>
      <c r="J55" s="102"/>
      <c r="K55" s="102"/>
      <c r="L55" s="97"/>
      <c r="M55" s="103"/>
      <c r="N55" s="127"/>
      <c r="O55" s="103"/>
      <c r="P55" s="125"/>
      <c r="Q55" s="107"/>
      <c r="R55" s="106"/>
      <c r="S55" s="101"/>
    </row>
    <row r="56" spans="1:21" ht="15.75" thickBot="1" x14ac:dyDescent="0.3">
      <c r="A56" s="110"/>
      <c r="B56" s="110" t="s">
        <v>213</v>
      </c>
      <c r="C56" s="111">
        <f>C13+C26+C51</f>
        <v>40445080</v>
      </c>
      <c r="D56" s="110"/>
      <c r="E56" s="112"/>
      <c r="F56" s="113"/>
      <c r="G56" s="114"/>
      <c r="H56" s="5"/>
      <c r="I56" s="5"/>
      <c r="J56" s="5"/>
      <c r="K56" s="5"/>
      <c r="L56" s="5"/>
      <c r="M56" s="5"/>
      <c r="P56" s="126"/>
      <c r="R56" s="115"/>
    </row>
    <row r="57" spans="1:21" ht="62.45" customHeight="1" x14ac:dyDescent="0.25">
      <c r="A57" s="167" t="s">
        <v>59</v>
      </c>
      <c r="B57" s="168" t="s">
        <v>60</v>
      </c>
      <c r="C57" s="168" t="s">
        <v>61</v>
      </c>
      <c r="D57" s="168" t="s">
        <v>62</v>
      </c>
      <c r="E57" s="168" t="s">
        <v>7</v>
      </c>
      <c r="F57" s="168" t="s">
        <v>8</v>
      </c>
      <c r="G57" s="168" t="s">
        <v>63</v>
      </c>
      <c r="H57" s="168" t="s">
        <v>64</v>
      </c>
      <c r="I57" s="176" t="s">
        <v>151</v>
      </c>
      <c r="J57" s="168" t="s">
        <v>12</v>
      </c>
      <c r="K57" s="176" t="s">
        <v>151</v>
      </c>
      <c r="L57" s="184" t="s">
        <v>167</v>
      </c>
      <c r="N57" s="127"/>
      <c r="O57" s="2"/>
      <c r="P57" s="126"/>
      <c r="Q57" s="110"/>
      <c r="R57" s="2"/>
    </row>
    <row r="58" spans="1:21" ht="60" x14ac:dyDescent="0.25">
      <c r="A58" s="177" t="s">
        <v>133</v>
      </c>
      <c r="B58" s="178" t="s">
        <v>135</v>
      </c>
      <c r="C58" s="179" t="s">
        <v>32</v>
      </c>
      <c r="D58" s="175">
        <v>0</v>
      </c>
      <c r="E58" s="180" t="s">
        <v>25</v>
      </c>
      <c r="F58" s="181" t="s">
        <v>26</v>
      </c>
      <c r="G58" s="181" t="s">
        <v>28</v>
      </c>
      <c r="H58" s="182">
        <f>Q6+Q20</f>
        <v>177.89999999999998</v>
      </c>
      <c r="I58" s="183">
        <f>H58*0.7</f>
        <v>124.52999999999997</v>
      </c>
      <c r="J58" s="182">
        <f>R6+R20</f>
        <v>936</v>
      </c>
      <c r="K58" s="183">
        <f>J58*0.71</f>
        <v>664.56</v>
      </c>
      <c r="L58" s="185" t="s">
        <v>168</v>
      </c>
      <c r="N58" s="127"/>
      <c r="O58" s="2"/>
      <c r="P58" s="126"/>
      <c r="Q58" s="110"/>
      <c r="R58" s="2"/>
    </row>
    <row r="59" spans="1:21" ht="60" x14ac:dyDescent="0.25">
      <c r="A59" s="177" t="s">
        <v>133</v>
      </c>
      <c r="B59" s="178" t="s">
        <v>135</v>
      </c>
      <c r="C59" s="179" t="s">
        <v>32</v>
      </c>
      <c r="D59" s="175">
        <v>0</v>
      </c>
      <c r="E59" s="180" t="s">
        <v>34</v>
      </c>
      <c r="F59" s="181" t="s">
        <v>26</v>
      </c>
      <c r="G59" s="181" t="s">
        <v>28</v>
      </c>
      <c r="H59" s="182">
        <f>Q13+Q26</f>
        <v>327.5</v>
      </c>
      <c r="I59" s="183">
        <f t="shared" ref="I59:I61" si="0">H59*0.7</f>
        <v>229.24999999999997</v>
      </c>
      <c r="J59" s="182">
        <f>R13+R26</f>
        <v>1751</v>
      </c>
      <c r="K59" s="183">
        <f t="shared" ref="K59:K61" si="1">J59*0.7</f>
        <v>1225.6999999999998</v>
      </c>
      <c r="L59" s="185" t="s">
        <v>168</v>
      </c>
      <c r="N59" s="127"/>
      <c r="O59" s="2"/>
      <c r="P59" s="126"/>
      <c r="Q59" s="110"/>
      <c r="R59" s="2"/>
    </row>
    <row r="60" spans="1:21" ht="45" x14ac:dyDescent="0.25">
      <c r="A60" s="177" t="s">
        <v>134</v>
      </c>
      <c r="B60" s="178" t="s">
        <v>136</v>
      </c>
      <c r="C60" s="179" t="s">
        <v>32</v>
      </c>
      <c r="D60" s="175">
        <v>0</v>
      </c>
      <c r="E60" s="180" t="s">
        <v>25</v>
      </c>
      <c r="F60" s="181" t="s">
        <v>26</v>
      </c>
      <c r="G60" s="181" t="s">
        <v>28</v>
      </c>
      <c r="H60" s="182">
        <f>Q7+Q21</f>
        <v>177.89999999999998</v>
      </c>
      <c r="I60" s="183">
        <f t="shared" si="0"/>
        <v>124.52999999999997</v>
      </c>
      <c r="J60" s="182">
        <f>R7+R21</f>
        <v>643</v>
      </c>
      <c r="K60" s="183">
        <f t="shared" si="1"/>
        <v>450.09999999999997</v>
      </c>
      <c r="L60" s="185" t="s">
        <v>168</v>
      </c>
      <c r="N60" s="127"/>
      <c r="O60" s="2"/>
      <c r="P60" s="126"/>
      <c r="Q60" s="110"/>
      <c r="R60" s="2"/>
    </row>
    <row r="61" spans="1:21" ht="45" x14ac:dyDescent="0.25">
      <c r="A61" s="177" t="s">
        <v>134</v>
      </c>
      <c r="B61" s="178" t="s">
        <v>136</v>
      </c>
      <c r="C61" s="179" t="s">
        <v>32</v>
      </c>
      <c r="D61" s="175">
        <v>0</v>
      </c>
      <c r="E61" s="180" t="s">
        <v>34</v>
      </c>
      <c r="F61" s="181" t="s">
        <v>26</v>
      </c>
      <c r="G61" s="181" t="s">
        <v>28</v>
      </c>
      <c r="H61" s="182">
        <f>Q14+Q27</f>
        <v>327.5</v>
      </c>
      <c r="I61" s="183">
        <f t="shared" si="0"/>
        <v>229.24999999999997</v>
      </c>
      <c r="J61" s="182">
        <f>R14+R27</f>
        <v>1187</v>
      </c>
      <c r="K61" s="183">
        <f t="shared" si="1"/>
        <v>830.9</v>
      </c>
      <c r="L61" s="185" t="s">
        <v>168</v>
      </c>
      <c r="N61" s="127"/>
      <c r="O61" s="2"/>
      <c r="P61" s="126"/>
      <c r="Q61" s="110"/>
      <c r="R61" s="2"/>
    </row>
    <row r="62" spans="1:21" ht="45" x14ac:dyDescent="0.25">
      <c r="A62" s="177" t="s">
        <v>139</v>
      </c>
      <c r="B62" s="178" t="s">
        <v>137</v>
      </c>
      <c r="C62" s="179" t="s">
        <v>32</v>
      </c>
      <c r="D62" s="175">
        <v>0</v>
      </c>
      <c r="E62" s="180" t="s">
        <v>25</v>
      </c>
      <c r="F62" s="181" t="s">
        <v>26</v>
      </c>
      <c r="G62" s="181" t="s">
        <v>28</v>
      </c>
      <c r="H62" s="183">
        <f>Q8</f>
        <v>0</v>
      </c>
      <c r="I62" s="182"/>
      <c r="J62" s="183">
        <f>R8</f>
        <v>293</v>
      </c>
      <c r="K62" s="182"/>
      <c r="L62" s="186"/>
      <c r="N62" s="127"/>
      <c r="O62" s="2"/>
      <c r="P62" s="126"/>
      <c r="Q62" s="110"/>
      <c r="R62" s="2"/>
    </row>
    <row r="63" spans="1:21" ht="45" x14ac:dyDescent="0.25">
      <c r="A63" s="177" t="s">
        <v>139</v>
      </c>
      <c r="B63" s="178" t="s">
        <v>137</v>
      </c>
      <c r="C63" s="179" t="s">
        <v>32</v>
      </c>
      <c r="D63" s="175">
        <v>0</v>
      </c>
      <c r="E63" s="180" t="s">
        <v>34</v>
      </c>
      <c r="F63" s="181" t="s">
        <v>26</v>
      </c>
      <c r="G63" s="181" t="s">
        <v>28</v>
      </c>
      <c r="H63" s="183">
        <f>Q15</f>
        <v>0</v>
      </c>
      <c r="I63" s="182"/>
      <c r="J63" s="183">
        <f>R15</f>
        <v>564</v>
      </c>
      <c r="K63" s="182"/>
      <c r="L63" s="186"/>
      <c r="N63" s="127"/>
      <c r="O63" s="2"/>
      <c r="P63" s="126"/>
      <c r="Q63" s="110"/>
      <c r="R63" s="2"/>
    </row>
    <row r="64" spans="1:21" ht="135" x14ac:dyDescent="0.25">
      <c r="A64" s="7" t="str">
        <f>H9</f>
        <v>RCO13</v>
      </c>
      <c r="B64" s="64" t="str">
        <f>J9</f>
        <v>Value of digital services, products and processes developed for enterprises (įmonėms sukurtų skaitmeninių paslaugų, produktų ir procesų vertė)</v>
      </c>
      <c r="C64" s="67" t="str">
        <f>N9</f>
        <v>Euro</v>
      </c>
      <c r="D64" s="17">
        <v>0</v>
      </c>
      <c r="E64" s="68" t="s">
        <v>25</v>
      </c>
      <c r="F64" s="67" t="s">
        <v>26</v>
      </c>
      <c r="G64" s="67" t="s">
        <v>28</v>
      </c>
      <c r="H64" s="193">
        <f>Q9+Q22+Q48</f>
        <v>13935396.1</v>
      </c>
      <c r="I64" s="3"/>
      <c r="J64" s="262">
        <f>R9+R22+R48</f>
        <v>43725095</v>
      </c>
      <c r="K64" s="3"/>
      <c r="L64" s="187"/>
      <c r="P64" s="126"/>
      <c r="Q64" s="110"/>
      <c r="R64" s="2"/>
    </row>
    <row r="65" spans="1:18" ht="135" x14ac:dyDescent="0.25">
      <c r="A65" s="7" t="str">
        <f>H16</f>
        <v>RCO13</v>
      </c>
      <c r="B65" s="64" t="str">
        <f>J16</f>
        <v>Value of digital services, products and processes developed for enterprises (įmonėms sukurtų skaitmeninių paslaugų, produktų ir procesų vertė)</v>
      </c>
      <c r="C65" s="67" t="str">
        <f>N16</f>
        <v>Euro</v>
      </c>
      <c r="D65" s="3">
        <v>0</v>
      </c>
      <c r="E65" s="68" t="s">
        <v>34</v>
      </c>
      <c r="F65" s="67" t="s">
        <v>26</v>
      </c>
      <c r="G65" s="67" t="s">
        <v>28</v>
      </c>
      <c r="H65" s="262">
        <f>Q16+Q28+Q51</f>
        <v>21021725</v>
      </c>
      <c r="I65" s="3"/>
      <c r="J65" s="262">
        <f>R16+R28+R51</f>
        <v>68756636</v>
      </c>
      <c r="K65" s="3"/>
      <c r="L65" s="188"/>
      <c r="P65" s="126"/>
      <c r="Q65" s="110"/>
      <c r="R65" s="2"/>
    </row>
    <row r="66" spans="1:18" ht="180" x14ac:dyDescent="0.25">
      <c r="A66" s="69" t="str">
        <f>H40</f>
        <v>RCO14</v>
      </c>
      <c r="B66" s="64" t="str">
        <f>J40</f>
        <v>Public institutions supported to develop digital services, products and processes (viešosios institucijos, kurioms suteikta parama skaitmeninėms paslaugoms, produktams ir procesams kurti)</v>
      </c>
      <c r="C66" s="64" t="str">
        <f>N40</f>
        <v>Public institutions</v>
      </c>
      <c r="D66" s="17">
        <v>0</v>
      </c>
      <c r="E66" s="64" t="s">
        <v>25</v>
      </c>
      <c r="F66" s="63" t="s">
        <v>26</v>
      </c>
      <c r="G66" s="63" t="s">
        <v>28</v>
      </c>
      <c r="H66" s="3">
        <f>Q40+Q44</f>
        <v>22.5</v>
      </c>
      <c r="I66" s="3"/>
      <c r="J66" s="3">
        <f>R40+R44</f>
        <v>45</v>
      </c>
      <c r="K66" s="3"/>
      <c r="L66" s="189"/>
      <c r="Q66" s="110"/>
    </row>
    <row r="67" spans="1:18" ht="180" x14ac:dyDescent="0.25">
      <c r="A67" s="69" t="str">
        <f>H42</f>
        <v>RCO14</v>
      </c>
      <c r="B67" s="64" t="str">
        <f>J42</f>
        <v>Public institutions supported to develop digital services, products and processes (viešosios institucijos, kurioms suteikta parama skaitmeninėms paslaugoms, produktams ir procesams kurti)</v>
      </c>
      <c r="C67" s="64" t="str">
        <f>N42</f>
        <v>Public institutions</v>
      </c>
      <c r="D67" s="17">
        <v>0</v>
      </c>
      <c r="E67" s="64" t="s">
        <v>34</v>
      </c>
      <c r="F67" s="63" t="s">
        <v>26</v>
      </c>
      <c r="G67" s="63" t="s">
        <v>28</v>
      </c>
      <c r="H67" s="3">
        <f>Q42+Q46</f>
        <v>13.5</v>
      </c>
      <c r="I67" s="3"/>
      <c r="J67" s="3">
        <f>R42+R46</f>
        <v>27</v>
      </c>
      <c r="K67" s="3"/>
      <c r="L67" s="189"/>
    </row>
    <row r="68" spans="1:18" ht="77.25" customHeight="1" x14ac:dyDescent="0.25">
      <c r="A68" s="191" t="s">
        <v>152</v>
      </c>
      <c r="B68" s="57" t="s">
        <v>163</v>
      </c>
      <c r="C68" s="57" t="s">
        <v>32</v>
      </c>
      <c r="D68" s="35">
        <v>0</v>
      </c>
      <c r="E68" s="57" t="s">
        <v>25</v>
      </c>
      <c r="F68" s="192" t="s">
        <v>26</v>
      </c>
      <c r="G68" s="35">
        <v>2021</v>
      </c>
      <c r="H68" s="34" t="s">
        <v>28</v>
      </c>
      <c r="I68" s="34"/>
      <c r="J68" s="34">
        <f>R10+R23</f>
        <v>443</v>
      </c>
      <c r="K68" s="193">
        <f>J68*0.7</f>
        <v>310.09999999999997</v>
      </c>
      <c r="L68" s="185" t="s">
        <v>168</v>
      </c>
    </row>
    <row r="69" spans="1:18" ht="78" customHeight="1" x14ac:dyDescent="0.25">
      <c r="A69" s="191" t="s">
        <v>152</v>
      </c>
      <c r="B69" s="57" t="s">
        <v>163</v>
      </c>
      <c r="C69" s="57" t="s">
        <v>32</v>
      </c>
      <c r="D69" s="35">
        <v>0</v>
      </c>
      <c r="E69" s="57" t="s">
        <v>34</v>
      </c>
      <c r="F69" s="192" t="s">
        <v>26</v>
      </c>
      <c r="G69" s="35">
        <v>2021</v>
      </c>
      <c r="H69" s="34" t="s">
        <v>28</v>
      </c>
      <c r="I69" s="34"/>
      <c r="J69" s="34">
        <f>R17+R29</f>
        <v>825</v>
      </c>
      <c r="K69" s="193">
        <f>J69*0.7</f>
        <v>577.5</v>
      </c>
      <c r="L69" s="185" t="s">
        <v>168</v>
      </c>
    </row>
    <row r="70" spans="1:18" ht="60" x14ac:dyDescent="0.25">
      <c r="A70" s="191" t="s">
        <v>153</v>
      </c>
      <c r="B70" s="57" t="s">
        <v>164</v>
      </c>
      <c r="C70" s="57" t="s">
        <v>32</v>
      </c>
      <c r="D70" s="35">
        <v>0</v>
      </c>
      <c r="E70" s="57" t="s">
        <v>25</v>
      </c>
      <c r="F70" s="192" t="s">
        <v>26</v>
      </c>
      <c r="G70" s="35">
        <v>2021</v>
      </c>
      <c r="H70" s="34" t="s">
        <v>28</v>
      </c>
      <c r="I70" s="34"/>
      <c r="J70" s="193">
        <f>R11</f>
        <v>281</v>
      </c>
      <c r="K70" s="34"/>
      <c r="L70" s="189"/>
    </row>
    <row r="71" spans="1:18" ht="73.5" customHeight="1" x14ac:dyDescent="0.25">
      <c r="A71" s="191" t="s">
        <v>153</v>
      </c>
      <c r="B71" s="57" t="s">
        <v>164</v>
      </c>
      <c r="C71" s="57" t="s">
        <v>32</v>
      </c>
      <c r="D71" s="35">
        <v>0</v>
      </c>
      <c r="E71" s="57" t="s">
        <v>34</v>
      </c>
      <c r="F71" s="192" t="s">
        <v>26</v>
      </c>
      <c r="G71" s="192">
        <v>2021</v>
      </c>
      <c r="H71" s="34" t="s">
        <v>28</v>
      </c>
      <c r="I71" s="34"/>
      <c r="J71" s="193">
        <f>R18</f>
        <v>542</v>
      </c>
      <c r="K71" s="34"/>
      <c r="L71" s="189"/>
    </row>
    <row r="72" spans="1:18" ht="150" x14ac:dyDescent="0.25">
      <c r="A72" s="69" t="str">
        <f>H41</f>
        <v>RCR11</v>
      </c>
      <c r="B72" s="64" t="str">
        <f>J41</f>
        <v>Users of new and upgraded public digital services, products and processes (naujų ir patobulintų viešųjų skaitmeninių paslaugų, produktų ir procesų naudotojai)</v>
      </c>
      <c r="C72" s="63" t="str">
        <f>N41</f>
        <v>Annual users</v>
      </c>
      <c r="D72" s="3">
        <f>O41</f>
        <v>87666.65</v>
      </c>
      <c r="E72" s="64" t="s">
        <v>25</v>
      </c>
      <c r="F72" s="63" t="s">
        <v>26</v>
      </c>
      <c r="G72" s="17">
        <v>2020</v>
      </c>
      <c r="H72" s="3" t="s">
        <v>28</v>
      </c>
      <c r="I72" s="3"/>
      <c r="J72" s="3">
        <f>R41+R45</f>
        <v>205140</v>
      </c>
      <c r="K72" s="3"/>
      <c r="L72" s="186"/>
    </row>
    <row r="73" spans="1:18" ht="150" x14ac:dyDescent="0.25">
      <c r="A73" s="69" t="str">
        <f>H43</f>
        <v>RCR11</v>
      </c>
      <c r="B73" s="64" t="str">
        <f>J43</f>
        <v>Users of new and upgraded public digital services, products and processes (naujų ir patobulintų viešųjų skaitmeninių paslaugų, produktų ir procesų naudotojai)</v>
      </c>
      <c r="C73" s="64" t="str">
        <f>N43</f>
        <v>Annual users
(naudotojai per metus)</v>
      </c>
      <c r="D73" s="3">
        <f>O47</f>
        <v>207606.45</v>
      </c>
      <c r="E73" s="64" t="s">
        <v>34</v>
      </c>
      <c r="F73" s="63" t="s">
        <v>26</v>
      </c>
      <c r="G73" s="17">
        <v>2020</v>
      </c>
      <c r="H73" s="3" t="s">
        <v>28</v>
      </c>
      <c r="I73" s="3"/>
      <c r="J73" s="3">
        <f>R43+R47</f>
        <v>485798</v>
      </c>
      <c r="K73" s="3"/>
      <c r="L73" s="186"/>
    </row>
    <row r="74" spans="1:18" ht="180" x14ac:dyDescent="0.25">
      <c r="A74" s="69" t="str">
        <f>H24</f>
        <v>RCR12</v>
      </c>
      <c r="B74" s="64" t="str">
        <f>J24</f>
        <v>Users of new and upgraded digital services, products and processes developed by enterprises (įmonių sukurtų naujų ir patobulintų skaitmeninių paslaugų, produktų ir procesų naudotojai)</v>
      </c>
      <c r="C74" s="64" t="str">
        <f>N24</f>
        <v>Annual users
(naudotojai per metus)</v>
      </c>
      <c r="D74" s="17">
        <v>0</v>
      </c>
      <c r="E74" s="64" t="s">
        <v>25</v>
      </c>
      <c r="F74" s="63" t="s">
        <v>26</v>
      </c>
      <c r="G74" s="17">
        <v>2020</v>
      </c>
      <c r="H74" s="3" t="s">
        <v>28</v>
      </c>
      <c r="I74" s="3"/>
      <c r="J74" s="3">
        <f>R24</f>
        <v>19496</v>
      </c>
      <c r="K74" s="3"/>
      <c r="L74" s="186"/>
    </row>
    <row r="75" spans="1:18" ht="180" x14ac:dyDescent="0.25">
      <c r="A75" s="69" t="str">
        <f>H30</f>
        <v>RCR12</v>
      </c>
      <c r="B75" s="64" t="str">
        <f>J30</f>
        <v>Users of new and upgraded digital services, products and processes developed by enterprises (įmonių sukurtų naujų ir patobulintų skaitmeninių paslaugų, produktų ir procesų naudotojai)</v>
      </c>
      <c r="C75" s="63" t="str">
        <f>N30</f>
        <v>Annual users
(naudotojai per metus)</v>
      </c>
      <c r="D75" s="17">
        <v>0</v>
      </c>
      <c r="E75" s="64" t="s">
        <v>34</v>
      </c>
      <c r="F75" s="63" t="s">
        <v>26</v>
      </c>
      <c r="G75" s="17">
        <v>2020</v>
      </c>
      <c r="H75" s="3" t="s">
        <v>28</v>
      </c>
      <c r="I75" s="3"/>
      <c r="J75" s="3">
        <f>R30</f>
        <v>33912</v>
      </c>
      <c r="K75" s="3"/>
      <c r="L75" s="186"/>
    </row>
    <row r="76" spans="1:18" ht="90" x14ac:dyDescent="0.25">
      <c r="A76" s="69" t="str">
        <f>H12</f>
        <v>RCR13</v>
      </c>
      <c r="B76" s="64" t="str">
        <f>J12</f>
        <v>Enterprises reaching high digital intensity (aukštą skaitmeninio intensyvumo lygį pasiekusios įmonės)</v>
      </c>
      <c r="C76" s="63" t="str">
        <f>N12</f>
        <v>Enterprises</v>
      </c>
      <c r="D76" s="3">
        <v>0</v>
      </c>
      <c r="E76" s="64" t="s">
        <v>25</v>
      </c>
      <c r="F76" s="63" t="s">
        <v>26</v>
      </c>
      <c r="G76" s="17">
        <v>2020</v>
      </c>
      <c r="H76" s="3" t="s">
        <v>28</v>
      </c>
      <c r="I76" s="3"/>
      <c r="J76" s="262">
        <f>R12+R25+R50</f>
        <v>872</v>
      </c>
      <c r="K76" s="3"/>
      <c r="L76" s="186"/>
    </row>
    <row r="77" spans="1:18" ht="142.5" customHeight="1" thickBot="1" x14ac:dyDescent="0.3">
      <c r="A77" s="70" t="str">
        <f>H19</f>
        <v>RCR13</v>
      </c>
      <c r="B77" s="66" t="str">
        <f>J19</f>
        <v>Enterprises reaching high digital intensity (aukštą skaitmeninio intensyvumo lygį pasiekusios įmonės)</v>
      </c>
      <c r="C77" s="65" t="str">
        <f>N19</f>
        <v>Enterprises</v>
      </c>
      <c r="D77" s="72">
        <v>0</v>
      </c>
      <c r="E77" s="66" t="s">
        <v>34</v>
      </c>
      <c r="F77" s="65" t="s">
        <v>26</v>
      </c>
      <c r="G77" s="71">
        <v>2020</v>
      </c>
      <c r="H77" s="72" t="s">
        <v>28</v>
      </c>
      <c r="I77" s="72"/>
      <c r="J77" s="263">
        <f>R19+R35+R52</f>
        <v>1371</v>
      </c>
      <c r="K77" s="72"/>
      <c r="L77" s="190"/>
    </row>
    <row r="78" spans="1:18" x14ac:dyDescent="0.25">
      <c r="A78" s="110"/>
      <c r="B78" s="110"/>
      <c r="C78" s="111"/>
      <c r="D78" s="116">
        <f>SUM(D58:D77)</f>
        <v>295273.09999999998</v>
      </c>
      <c r="E78" s="117"/>
      <c r="F78" s="118"/>
      <c r="H78" s="2">
        <f>SUM(H58:H77)</f>
        <v>34958167.899999999</v>
      </c>
      <c r="I78" s="2"/>
      <c r="J78" s="2">
        <f>SUM(J58:J77)</f>
        <v>113235857</v>
      </c>
      <c r="K78" s="2"/>
      <c r="L78" s="4" t="b">
        <f>J78=R53</f>
        <v>1</v>
      </c>
      <c r="M78" s="5"/>
    </row>
    <row r="79" spans="1:18" x14ac:dyDescent="0.25">
      <c r="A79" s="110"/>
      <c r="B79" s="110"/>
      <c r="C79" s="111"/>
      <c r="D79" s="110"/>
      <c r="E79" s="117"/>
      <c r="F79" s="118"/>
      <c r="H79" s="5"/>
      <c r="I79" s="5"/>
      <c r="J79" s="2"/>
      <c r="K79" s="2"/>
      <c r="L79" s="5"/>
      <c r="M79" s="5"/>
    </row>
    <row r="80" spans="1:18" x14ac:dyDescent="0.25">
      <c r="A80" s="110"/>
      <c r="B80" s="110"/>
      <c r="C80" s="111"/>
      <c r="D80" s="110"/>
      <c r="E80" s="117"/>
      <c r="F80" s="118"/>
      <c r="G80" s="114"/>
      <c r="H80" s="5"/>
      <c r="I80" s="5"/>
      <c r="J80" s="5"/>
      <c r="K80" s="5"/>
      <c r="L80" s="5"/>
      <c r="M80" s="5"/>
    </row>
    <row r="81" spans="1:13" x14ac:dyDescent="0.25">
      <c r="A81" s="110"/>
      <c r="B81" s="110"/>
      <c r="C81" s="111"/>
      <c r="D81" s="110"/>
      <c r="E81" s="117"/>
      <c r="F81" s="118"/>
      <c r="G81" s="114"/>
      <c r="H81" s="5"/>
      <c r="I81" s="5"/>
      <c r="J81" s="5"/>
      <c r="K81" s="5"/>
      <c r="L81" s="5"/>
      <c r="M81" s="5"/>
    </row>
    <row r="82" spans="1:13" x14ac:dyDescent="0.25">
      <c r="A82" s="110"/>
      <c r="B82" s="110"/>
      <c r="C82" s="111"/>
      <c r="D82" s="110"/>
      <c r="E82" s="117"/>
      <c r="F82" s="118"/>
      <c r="G82" s="114"/>
      <c r="H82" s="5"/>
      <c r="I82" s="5"/>
      <c r="J82" s="5"/>
      <c r="K82" s="5"/>
      <c r="L82" s="5"/>
      <c r="M82" s="5"/>
    </row>
    <row r="83" spans="1:13" x14ac:dyDescent="0.25">
      <c r="A83" s="110"/>
      <c r="B83" s="110"/>
      <c r="C83" s="111"/>
      <c r="D83" s="110"/>
      <c r="E83" s="117"/>
      <c r="F83" s="118"/>
      <c r="G83" s="114"/>
      <c r="H83" s="5"/>
      <c r="I83" s="5"/>
      <c r="J83" s="5"/>
      <c r="K83" s="5"/>
      <c r="L83" s="5"/>
      <c r="M83" s="5"/>
    </row>
    <row r="84" spans="1:13" x14ac:dyDescent="0.25">
      <c r="A84" s="110"/>
      <c r="B84" s="110"/>
      <c r="C84" s="111"/>
      <c r="D84" s="110"/>
      <c r="E84" s="117"/>
      <c r="F84" s="118"/>
      <c r="G84" s="114"/>
      <c r="H84" s="5"/>
      <c r="I84" s="5"/>
      <c r="J84" s="5"/>
      <c r="K84" s="5"/>
      <c r="L84" s="5"/>
      <c r="M84" s="5"/>
    </row>
    <row r="85" spans="1:13" x14ac:dyDescent="0.25">
      <c r="A85" s="110"/>
      <c r="B85" s="110"/>
      <c r="C85" s="111"/>
      <c r="D85" s="110"/>
      <c r="E85" s="117"/>
      <c r="F85" s="118"/>
      <c r="G85" s="114"/>
      <c r="H85" s="5"/>
      <c r="I85" s="5"/>
      <c r="J85" s="5"/>
      <c r="K85" s="5"/>
      <c r="L85" s="5"/>
      <c r="M85" s="5"/>
    </row>
    <row r="86" spans="1:13" x14ac:dyDescent="0.25">
      <c r="A86" s="110"/>
      <c r="B86" s="110"/>
      <c r="C86" s="111"/>
      <c r="D86" s="110"/>
      <c r="E86" s="117"/>
      <c r="F86" s="118"/>
      <c r="G86" s="114"/>
      <c r="H86" s="5"/>
      <c r="I86" s="5"/>
      <c r="J86" s="5"/>
      <c r="K86" s="5"/>
      <c r="L86" s="5"/>
      <c r="M86" s="5"/>
    </row>
    <row r="87" spans="1:13" x14ac:dyDescent="0.25">
      <c r="A87" s="110"/>
      <c r="B87" s="110"/>
      <c r="C87" s="111"/>
      <c r="D87" s="110"/>
      <c r="E87" s="117"/>
      <c r="F87" s="118"/>
      <c r="G87" s="114"/>
      <c r="H87" s="5"/>
      <c r="I87" s="5"/>
      <c r="J87" s="5"/>
      <c r="K87" s="5"/>
      <c r="L87" s="5"/>
      <c r="M87" s="5"/>
    </row>
    <row r="88" spans="1:13" x14ac:dyDescent="0.25">
      <c r="A88" s="110"/>
      <c r="B88" s="110"/>
      <c r="C88" s="111"/>
      <c r="D88" s="110"/>
      <c r="E88" s="117"/>
      <c r="F88" s="118"/>
      <c r="G88" s="114"/>
      <c r="H88" s="5"/>
      <c r="I88" s="5"/>
      <c r="J88" s="5"/>
      <c r="K88" s="5"/>
      <c r="L88" s="5"/>
      <c r="M88" s="5"/>
    </row>
    <row r="89" spans="1:13" x14ac:dyDescent="0.25">
      <c r="A89" s="110"/>
      <c r="B89" s="110"/>
      <c r="C89" s="111"/>
      <c r="D89" s="110"/>
      <c r="E89" s="117"/>
      <c r="F89" s="118"/>
      <c r="G89" s="114"/>
      <c r="H89" s="5"/>
      <c r="I89" s="5"/>
      <c r="J89" s="5"/>
      <c r="K89" s="5"/>
      <c r="L89" s="5"/>
      <c r="M89" s="5"/>
    </row>
    <row r="90" spans="1:13" x14ac:dyDescent="0.25">
      <c r="A90" s="110"/>
      <c r="B90" s="110"/>
      <c r="C90" s="111"/>
      <c r="D90" s="110"/>
      <c r="E90" s="117"/>
      <c r="F90" s="118"/>
      <c r="G90" s="114"/>
      <c r="H90" s="5"/>
      <c r="I90" s="5"/>
      <c r="J90" s="5"/>
      <c r="K90" s="5"/>
      <c r="L90" s="5"/>
      <c r="M90" s="5"/>
    </row>
    <row r="91" spans="1:13" x14ac:dyDescent="0.25">
      <c r="A91" s="110"/>
      <c r="B91" s="110"/>
      <c r="C91" s="111"/>
      <c r="D91" s="110"/>
      <c r="E91" s="117"/>
      <c r="F91" s="118"/>
      <c r="G91" s="114"/>
      <c r="H91" s="5"/>
      <c r="I91" s="5"/>
      <c r="J91" s="5"/>
      <c r="K91" s="5"/>
      <c r="L91" s="5"/>
      <c r="M91" s="5"/>
    </row>
    <row r="92" spans="1:13" x14ac:dyDescent="0.25">
      <c r="A92" s="110"/>
      <c r="B92" s="110"/>
      <c r="C92" s="111"/>
      <c r="D92" s="110"/>
      <c r="E92" s="117"/>
      <c r="F92" s="118"/>
      <c r="G92" s="114"/>
      <c r="H92" s="5"/>
      <c r="I92" s="5"/>
      <c r="J92" s="5"/>
      <c r="K92" s="5"/>
      <c r="L92" s="5"/>
      <c r="M92" s="5"/>
    </row>
    <row r="93" spans="1:13" x14ac:dyDescent="0.25">
      <c r="A93" s="110"/>
      <c r="B93" s="110"/>
      <c r="C93" s="111"/>
      <c r="D93" s="110"/>
      <c r="E93" s="117"/>
      <c r="F93" s="118"/>
      <c r="G93" s="114"/>
      <c r="H93" s="5"/>
      <c r="I93" s="5"/>
      <c r="J93" s="5"/>
      <c r="K93" s="5"/>
      <c r="L93" s="5"/>
      <c r="M93" s="5"/>
    </row>
    <row r="94" spans="1:13" x14ac:dyDescent="0.25">
      <c r="A94" s="110"/>
      <c r="B94" s="110"/>
      <c r="C94" s="111"/>
      <c r="D94" s="110"/>
      <c r="E94" s="117"/>
      <c r="F94" s="118"/>
      <c r="G94" s="114"/>
      <c r="H94" s="5"/>
      <c r="I94" s="5"/>
      <c r="J94" s="5"/>
      <c r="K94" s="5"/>
      <c r="L94" s="5"/>
      <c r="M94" s="5"/>
    </row>
    <row r="95" spans="1:13" x14ac:dyDescent="0.25">
      <c r="A95" s="110"/>
      <c r="B95" s="110"/>
      <c r="C95" s="111"/>
      <c r="D95" s="110"/>
      <c r="E95" s="117"/>
      <c r="F95" s="118"/>
      <c r="G95" s="114"/>
      <c r="H95" s="5"/>
      <c r="I95" s="5"/>
      <c r="J95" s="5"/>
      <c r="K95" s="5"/>
      <c r="L95" s="5"/>
      <c r="M95" s="5"/>
    </row>
    <row r="96" spans="1:13" x14ac:dyDescent="0.25">
      <c r="A96" s="110"/>
      <c r="B96" s="110"/>
      <c r="C96" s="111"/>
      <c r="D96" s="110"/>
      <c r="E96" s="117"/>
      <c r="F96" s="118"/>
      <c r="G96" s="114"/>
      <c r="H96" s="5"/>
      <c r="I96" s="5"/>
      <c r="J96" s="5"/>
      <c r="K96" s="5"/>
      <c r="L96" s="5"/>
      <c r="M96" s="5"/>
    </row>
    <row r="97" spans="1:13" x14ac:dyDescent="0.25">
      <c r="A97" s="110"/>
      <c r="B97" s="110"/>
      <c r="C97" s="111"/>
      <c r="D97" s="110"/>
      <c r="E97" s="117"/>
      <c r="F97" s="118"/>
      <c r="G97" s="114"/>
      <c r="H97" s="5"/>
      <c r="I97" s="5"/>
      <c r="J97" s="5"/>
      <c r="K97" s="5"/>
      <c r="L97" s="5"/>
      <c r="M97" s="5"/>
    </row>
    <row r="98" spans="1:13" x14ac:dyDescent="0.25">
      <c r="A98" s="110"/>
      <c r="B98" s="110"/>
      <c r="C98" s="111"/>
      <c r="D98" s="110"/>
      <c r="E98" s="117"/>
      <c r="F98" s="118"/>
      <c r="G98" s="114"/>
      <c r="H98" s="5"/>
      <c r="I98" s="5"/>
      <c r="J98" s="5"/>
      <c r="K98" s="5"/>
      <c r="L98" s="5"/>
      <c r="M98" s="5"/>
    </row>
    <row r="99" spans="1:13" x14ac:dyDescent="0.25">
      <c r="A99" s="110"/>
      <c r="B99" s="110"/>
      <c r="C99" s="111"/>
      <c r="D99" s="110"/>
      <c r="E99" s="117"/>
      <c r="F99" s="118"/>
      <c r="G99" s="114"/>
      <c r="H99" s="5"/>
      <c r="I99" s="5"/>
      <c r="J99" s="5"/>
      <c r="K99" s="5"/>
      <c r="L99" s="5"/>
      <c r="M99" s="5"/>
    </row>
    <row r="100" spans="1:13" x14ac:dyDescent="0.25">
      <c r="A100" s="110"/>
      <c r="B100" s="110"/>
      <c r="C100" s="111"/>
      <c r="D100" s="110"/>
      <c r="E100" s="117"/>
      <c r="F100" s="118"/>
      <c r="G100" s="114"/>
      <c r="H100" s="5"/>
      <c r="I100" s="5"/>
      <c r="J100" s="5"/>
      <c r="K100" s="5"/>
      <c r="L100" s="5"/>
      <c r="M100" s="5"/>
    </row>
    <row r="101" spans="1:13" x14ac:dyDescent="0.25">
      <c r="A101" s="110"/>
      <c r="B101" s="110"/>
      <c r="C101" s="111"/>
      <c r="D101" s="110"/>
      <c r="E101" s="117"/>
      <c r="F101" s="118"/>
      <c r="G101" s="114"/>
      <c r="H101" s="5"/>
      <c r="I101" s="5"/>
      <c r="J101" s="5"/>
      <c r="K101" s="5"/>
      <c r="L101" s="5"/>
      <c r="M101" s="5"/>
    </row>
    <row r="102" spans="1:13" x14ac:dyDescent="0.25">
      <c r="A102" s="110"/>
      <c r="B102" s="110"/>
      <c r="C102" s="111"/>
      <c r="D102" s="110"/>
      <c r="E102" s="117"/>
      <c r="F102" s="118"/>
      <c r="G102" s="114"/>
      <c r="H102" s="5"/>
      <c r="I102" s="5"/>
      <c r="J102" s="5"/>
      <c r="K102" s="5"/>
      <c r="L102" s="5"/>
      <c r="M102" s="5"/>
    </row>
    <row r="103" spans="1:13" x14ac:dyDescent="0.25">
      <c r="A103" s="110"/>
      <c r="B103" s="110"/>
      <c r="C103" s="111"/>
      <c r="D103" s="110"/>
      <c r="E103" s="117"/>
      <c r="F103" s="118"/>
      <c r="G103" s="114"/>
      <c r="H103" s="5"/>
      <c r="I103" s="5"/>
      <c r="J103" s="5"/>
      <c r="K103" s="5"/>
      <c r="L103" s="5"/>
      <c r="M103" s="5"/>
    </row>
    <row r="104" spans="1:13" x14ac:dyDescent="0.25">
      <c r="A104" s="110"/>
      <c r="B104" s="110"/>
      <c r="C104" s="111"/>
      <c r="D104" s="110"/>
      <c r="E104" s="117"/>
      <c r="F104" s="118"/>
      <c r="G104" s="114"/>
      <c r="H104" s="5"/>
      <c r="I104" s="5"/>
      <c r="J104" s="5"/>
      <c r="K104" s="5"/>
      <c r="L104" s="5"/>
      <c r="M104" s="5"/>
    </row>
    <row r="105" spans="1:13" x14ac:dyDescent="0.25">
      <c r="A105" s="110"/>
      <c r="B105" s="110"/>
      <c r="C105" s="111"/>
      <c r="D105" s="110"/>
      <c r="E105" s="117"/>
      <c r="F105" s="118"/>
      <c r="G105" s="114"/>
      <c r="H105" s="5"/>
      <c r="I105" s="5"/>
      <c r="J105" s="5"/>
      <c r="K105" s="5"/>
      <c r="L105" s="5"/>
      <c r="M105" s="5"/>
    </row>
    <row r="106" spans="1:13" x14ac:dyDescent="0.25">
      <c r="A106" s="110"/>
      <c r="B106" s="110"/>
      <c r="C106" s="111"/>
      <c r="D106" s="110"/>
      <c r="E106" s="117"/>
      <c r="F106" s="118"/>
      <c r="G106" s="114"/>
      <c r="H106" s="5"/>
      <c r="I106" s="5"/>
      <c r="J106" s="5"/>
      <c r="K106" s="5"/>
      <c r="L106" s="5"/>
      <c r="M106" s="5"/>
    </row>
    <row r="107" spans="1:13" x14ac:dyDescent="0.25">
      <c r="A107" s="110"/>
      <c r="B107" s="110"/>
      <c r="C107" s="111"/>
      <c r="D107" s="110"/>
      <c r="E107" s="117"/>
      <c r="F107" s="118"/>
      <c r="G107" s="114"/>
      <c r="H107" s="5"/>
      <c r="I107" s="5"/>
      <c r="J107" s="5"/>
      <c r="K107" s="5"/>
      <c r="L107" s="5"/>
      <c r="M107" s="5"/>
    </row>
    <row r="108" spans="1:13" x14ac:dyDescent="0.25">
      <c r="A108" s="110"/>
      <c r="B108" s="110"/>
      <c r="C108" s="111"/>
      <c r="D108" s="110"/>
      <c r="E108" s="117"/>
      <c r="F108" s="118"/>
      <c r="G108" s="114"/>
      <c r="H108" s="5"/>
      <c r="I108" s="5"/>
      <c r="J108" s="5"/>
      <c r="K108" s="5"/>
      <c r="L108" s="5"/>
      <c r="M108" s="5"/>
    </row>
    <row r="109" spans="1:13" x14ac:dyDescent="0.25">
      <c r="A109" s="110"/>
      <c r="B109" s="110"/>
      <c r="C109" s="111"/>
      <c r="D109" s="110"/>
      <c r="E109" s="117"/>
      <c r="F109" s="118"/>
      <c r="G109" s="114"/>
      <c r="H109" s="5"/>
      <c r="I109" s="5"/>
      <c r="J109" s="5"/>
      <c r="K109" s="5"/>
      <c r="L109" s="5"/>
      <c r="M109" s="5"/>
    </row>
    <row r="110" spans="1:13" x14ac:dyDescent="0.25">
      <c r="A110" s="110"/>
      <c r="B110" s="110"/>
      <c r="C110" s="111"/>
      <c r="D110" s="110"/>
      <c r="E110" s="117"/>
      <c r="F110" s="118"/>
      <c r="G110" s="114"/>
      <c r="H110" s="5"/>
      <c r="I110" s="5"/>
      <c r="J110" s="5"/>
      <c r="K110" s="5"/>
      <c r="L110" s="5"/>
      <c r="M110" s="5"/>
    </row>
    <row r="111" spans="1:13" x14ac:dyDescent="0.25">
      <c r="A111" s="110"/>
      <c r="B111" s="110"/>
      <c r="C111" s="111"/>
      <c r="D111" s="110"/>
      <c r="E111" s="117"/>
      <c r="F111" s="118"/>
      <c r="G111" s="114"/>
      <c r="H111" s="5"/>
      <c r="I111" s="5"/>
      <c r="J111" s="5"/>
      <c r="K111" s="5"/>
      <c r="L111" s="5"/>
      <c r="M111" s="5"/>
    </row>
    <row r="112" spans="1:13" x14ac:dyDescent="0.25">
      <c r="A112" s="110"/>
      <c r="B112" s="110"/>
      <c r="C112" s="111"/>
      <c r="D112" s="110"/>
      <c r="E112" s="117"/>
      <c r="F112" s="118"/>
      <c r="G112" s="114"/>
      <c r="H112" s="5"/>
      <c r="I112" s="5"/>
      <c r="J112" s="5"/>
      <c r="K112" s="5"/>
      <c r="L112" s="5"/>
      <c r="M112" s="5"/>
    </row>
    <row r="113" spans="1:13" x14ac:dyDescent="0.25">
      <c r="A113" s="110"/>
      <c r="B113" s="110"/>
      <c r="C113" s="111"/>
      <c r="D113" s="110"/>
      <c r="E113" s="117"/>
      <c r="F113" s="118"/>
      <c r="G113" s="114"/>
      <c r="H113" s="5"/>
      <c r="I113" s="5"/>
      <c r="J113" s="5"/>
      <c r="K113" s="5"/>
      <c r="L113" s="5"/>
      <c r="M113" s="5"/>
    </row>
    <row r="114" spans="1:13" x14ac:dyDescent="0.25">
      <c r="A114" s="110"/>
      <c r="B114" s="110"/>
      <c r="C114" s="111"/>
      <c r="D114" s="110"/>
      <c r="E114" s="117"/>
      <c r="F114" s="118"/>
      <c r="G114" s="114"/>
      <c r="H114" s="5"/>
      <c r="I114" s="5"/>
      <c r="J114" s="5"/>
      <c r="K114" s="5"/>
      <c r="L114" s="5"/>
      <c r="M114" s="5"/>
    </row>
    <row r="115" spans="1:13" x14ac:dyDescent="0.25">
      <c r="A115" s="110"/>
      <c r="B115" s="110"/>
      <c r="C115" s="111"/>
      <c r="D115" s="110"/>
      <c r="E115" s="117"/>
      <c r="F115" s="118"/>
      <c r="G115" s="114"/>
      <c r="H115" s="5"/>
      <c r="I115" s="5"/>
      <c r="J115" s="5"/>
      <c r="K115" s="5"/>
      <c r="L115" s="5"/>
      <c r="M115" s="5"/>
    </row>
    <row r="116" spans="1:13" x14ac:dyDescent="0.25">
      <c r="A116" s="110"/>
      <c r="B116" s="110"/>
      <c r="C116" s="111"/>
      <c r="D116" s="110"/>
      <c r="E116" s="117"/>
      <c r="F116" s="118"/>
      <c r="G116" s="114"/>
      <c r="H116" s="5"/>
      <c r="I116" s="5"/>
      <c r="J116" s="5"/>
      <c r="K116" s="5"/>
      <c r="L116" s="5"/>
      <c r="M116" s="5"/>
    </row>
    <row r="117" spans="1:13" x14ac:dyDescent="0.25">
      <c r="A117" s="110"/>
      <c r="B117" s="110"/>
      <c r="C117" s="111"/>
      <c r="D117" s="110"/>
      <c r="E117" s="117"/>
      <c r="F117" s="118"/>
      <c r="G117" s="114"/>
      <c r="H117" s="5"/>
      <c r="I117" s="5"/>
      <c r="J117" s="5"/>
      <c r="K117" s="5"/>
      <c r="L117" s="5"/>
      <c r="M117" s="5"/>
    </row>
    <row r="118" spans="1:13" x14ac:dyDescent="0.25">
      <c r="A118" s="110"/>
      <c r="B118" s="110"/>
      <c r="C118" s="111"/>
      <c r="D118" s="110"/>
      <c r="E118" s="117"/>
      <c r="F118" s="118"/>
      <c r="G118" s="114"/>
      <c r="H118" s="5"/>
      <c r="I118" s="5"/>
      <c r="J118" s="5"/>
      <c r="K118" s="5"/>
      <c r="L118" s="5"/>
      <c r="M118" s="5"/>
    </row>
    <row r="119" spans="1:13" x14ac:dyDescent="0.25">
      <c r="A119" s="110"/>
      <c r="B119" s="110"/>
      <c r="C119" s="111"/>
      <c r="D119" s="110"/>
      <c r="E119" s="117"/>
      <c r="F119" s="118"/>
      <c r="G119" s="114"/>
      <c r="H119" s="5"/>
      <c r="I119" s="5"/>
      <c r="J119" s="5"/>
      <c r="K119" s="5"/>
      <c r="L119" s="5"/>
      <c r="M119" s="5"/>
    </row>
    <row r="120" spans="1:13" x14ac:dyDescent="0.25">
      <c r="A120" s="110"/>
      <c r="B120" s="110"/>
      <c r="C120" s="111"/>
      <c r="D120" s="110"/>
      <c r="E120" s="117"/>
      <c r="F120" s="118"/>
      <c r="G120" s="114"/>
      <c r="H120" s="5"/>
      <c r="I120" s="5"/>
      <c r="J120" s="5"/>
      <c r="K120" s="5"/>
      <c r="L120" s="5"/>
      <c r="M120" s="5"/>
    </row>
    <row r="121" spans="1:13" x14ac:dyDescent="0.25">
      <c r="A121" s="110"/>
      <c r="B121" s="110"/>
      <c r="C121" s="111"/>
      <c r="D121" s="110"/>
      <c r="E121" s="117"/>
      <c r="F121" s="118"/>
      <c r="G121" s="114"/>
      <c r="H121" s="5"/>
      <c r="I121" s="5"/>
      <c r="J121" s="5"/>
      <c r="K121" s="5"/>
      <c r="L121" s="5"/>
      <c r="M121" s="5"/>
    </row>
    <row r="122" spans="1:13" x14ac:dyDescent="0.25">
      <c r="A122" s="110"/>
      <c r="B122" s="110"/>
      <c r="C122" s="111"/>
      <c r="D122" s="110"/>
      <c r="E122" s="117"/>
      <c r="F122" s="118"/>
      <c r="G122" s="114"/>
      <c r="H122" s="5"/>
      <c r="I122" s="5"/>
      <c r="J122" s="5"/>
      <c r="K122" s="5"/>
      <c r="L122" s="5"/>
      <c r="M122" s="5"/>
    </row>
    <row r="123" spans="1:13" x14ac:dyDescent="0.25">
      <c r="A123" s="110"/>
      <c r="B123" s="110"/>
      <c r="C123" s="111"/>
      <c r="D123" s="110"/>
      <c r="E123" s="117"/>
      <c r="F123" s="118"/>
      <c r="G123" s="114"/>
      <c r="H123" s="5"/>
      <c r="I123" s="5"/>
      <c r="J123" s="5"/>
      <c r="K123" s="5"/>
      <c r="L123" s="5"/>
      <c r="M123" s="5"/>
    </row>
    <row r="124" spans="1:13" x14ac:dyDescent="0.25">
      <c r="A124" s="110"/>
      <c r="B124" s="110"/>
      <c r="C124" s="111"/>
      <c r="D124" s="110"/>
      <c r="E124" s="117"/>
      <c r="F124" s="118"/>
      <c r="G124" s="114"/>
      <c r="H124" s="5"/>
      <c r="I124" s="5"/>
      <c r="J124" s="5"/>
      <c r="K124" s="5"/>
      <c r="L124" s="5"/>
      <c r="M124" s="5"/>
    </row>
    <row r="125" spans="1:13" x14ac:dyDescent="0.25">
      <c r="A125" s="110"/>
      <c r="B125" s="110"/>
      <c r="C125" s="111"/>
      <c r="D125" s="110"/>
      <c r="E125" s="117"/>
      <c r="F125" s="118"/>
      <c r="G125" s="114"/>
      <c r="H125" s="5"/>
      <c r="I125" s="5"/>
      <c r="J125" s="5"/>
      <c r="K125" s="5"/>
      <c r="L125" s="5"/>
      <c r="M125" s="5"/>
    </row>
    <row r="126" spans="1:13" x14ac:dyDescent="0.25">
      <c r="A126" s="110"/>
      <c r="B126" s="110"/>
      <c r="C126" s="111"/>
      <c r="D126" s="110"/>
      <c r="E126" s="117"/>
      <c r="F126" s="118"/>
      <c r="G126" s="114"/>
      <c r="H126" s="5"/>
      <c r="I126" s="5"/>
      <c r="J126" s="5"/>
      <c r="K126" s="5"/>
      <c r="L126" s="5"/>
      <c r="M126" s="5"/>
    </row>
    <row r="127" spans="1:13" x14ac:dyDescent="0.25">
      <c r="A127" s="110"/>
      <c r="B127" s="110"/>
      <c r="C127" s="111"/>
      <c r="D127" s="110"/>
      <c r="E127" s="117"/>
      <c r="F127" s="118"/>
      <c r="G127" s="114"/>
      <c r="H127" s="5"/>
      <c r="I127" s="5"/>
      <c r="J127" s="5"/>
      <c r="K127" s="5"/>
      <c r="L127" s="5"/>
      <c r="M127" s="5"/>
    </row>
    <row r="128" spans="1:13" x14ac:dyDescent="0.25">
      <c r="A128" s="110"/>
      <c r="B128" s="110"/>
      <c r="C128" s="111"/>
      <c r="D128" s="110"/>
      <c r="E128" s="117"/>
      <c r="F128" s="118"/>
      <c r="G128" s="114"/>
      <c r="H128" s="5"/>
      <c r="I128" s="5"/>
      <c r="J128" s="5"/>
      <c r="K128" s="5"/>
      <c r="L128" s="5"/>
      <c r="M128" s="5"/>
    </row>
    <row r="129" spans="1:13" x14ac:dyDescent="0.25">
      <c r="A129" s="110"/>
      <c r="B129" s="110"/>
      <c r="C129" s="111"/>
      <c r="D129" s="110"/>
      <c r="E129" s="117"/>
      <c r="F129" s="118"/>
      <c r="G129" s="114"/>
      <c r="H129" s="5"/>
      <c r="I129" s="5"/>
      <c r="J129" s="5"/>
      <c r="K129" s="5"/>
      <c r="L129" s="5"/>
      <c r="M129" s="5"/>
    </row>
    <row r="130" spans="1:13" x14ac:dyDescent="0.25">
      <c r="A130" s="110"/>
      <c r="B130" s="110"/>
      <c r="C130" s="111"/>
      <c r="D130" s="110"/>
      <c r="E130" s="117"/>
      <c r="F130" s="118"/>
      <c r="G130" s="114"/>
      <c r="H130" s="5"/>
      <c r="I130" s="5"/>
      <c r="J130" s="5"/>
      <c r="K130" s="5"/>
      <c r="L130" s="5"/>
      <c r="M130" s="5"/>
    </row>
    <row r="131" spans="1:13" x14ac:dyDescent="0.25">
      <c r="A131" s="110"/>
      <c r="B131" s="110"/>
      <c r="C131" s="111"/>
      <c r="D131" s="110"/>
      <c r="E131" s="117"/>
      <c r="F131" s="118"/>
      <c r="G131" s="114"/>
      <c r="H131" s="5"/>
      <c r="I131" s="5"/>
      <c r="J131" s="5"/>
      <c r="K131" s="5"/>
      <c r="L131" s="5"/>
      <c r="M131" s="5"/>
    </row>
    <row r="132" spans="1:13" x14ac:dyDescent="0.25">
      <c r="A132" s="110"/>
      <c r="B132" s="110"/>
      <c r="C132" s="111"/>
      <c r="D132" s="110"/>
      <c r="E132" s="117"/>
      <c r="F132" s="118"/>
      <c r="G132" s="114"/>
      <c r="H132" s="5"/>
      <c r="I132" s="5"/>
      <c r="J132" s="5"/>
      <c r="K132" s="5"/>
      <c r="L132" s="5"/>
      <c r="M132" s="5"/>
    </row>
    <row r="133" spans="1:13" x14ac:dyDescent="0.25">
      <c r="A133" s="110"/>
      <c r="B133" s="110"/>
      <c r="C133" s="111"/>
      <c r="D133" s="110"/>
      <c r="E133" s="117"/>
      <c r="F133" s="118"/>
      <c r="G133" s="114"/>
      <c r="H133" s="5"/>
      <c r="I133" s="5"/>
      <c r="J133" s="5"/>
      <c r="K133" s="5"/>
      <c r="L133" s="5"/>
      <c r="M133" s="5"/>
    </row>
    <row r="134" spans="1:13" x14ac:dyDescent="0.25">
      <c r="A134" s="110"/>
      <c r="B134" s="110"/>
      <c r="C134" s="111"/>
      <c r="D134" s="110"/>
      <c r="E134" s="117"/>
      <c r="F134" s="118"/>
      <c r="G134" s="114"/>
      <c r="H134" s="5"/>
      <c r="I134" s="5"/>
      <c r="J134" s="5"/>
      <c r="K134" s="5"/>
      <c r="L134" s="5"/>
      <c r="M134" s="5"/>
    </row>
    <row r="135" spans="1:13" x14ac:dyDescent="0.25">
      <c r="A135" s="119"/>
      <c r="B135" s="119"/>
      <c r="C135" s="373"/>
      <c r="D135" s="119"/>
      <c r="E135" s="374"/>
      <c r="F135" s="118"/>
      <c r="G135" s="114"/>
      <c r="H135" s="119"/>
      <c r="I135" s="119"/>
      <c r="J135" s="119"/>
      <c r="K135" s="119"/>
      <c r="L135" s="119"/>
      <c r="M135" s="120"/>
    </row>
    <row r="136" spans="1:13" x14ac:dyDescent="0.25">
      <c r="A136" s="120"/>
      <c r="B136" s="120"/>
      <c r="C136" s="373"/>
      <c r="D136" s="110"/>
      <c r="E136" s="375"/>
      <c r="F136" s="376"/>
      <c r="G136" s="114"/>
      <c r="H136" s="121"/>
      <c r="I136" s="121"/>
      <c r="J136" s="120"/>
      <c r="K136" s="120"/>
      <c r="L136" s="120"/>
      <c r="M136" s="120"/>
    </row>
    <row r="137" spans="1:13" x14ac:dyDescent="0.25">
      <c r="A137" s="120"/>
      <c r="B137" s="120"/>
      <c r="C137" s="373"/>
      <c r="D137" s="110"/>
      <c r="E137" s="375"/>
      <c r="F137" s="376"/>
      <c r="G137" s="114"/>
      <c r="H137" s="121"/>
      <c r="I137" s="121"/>
      <c r="J137" s="120"/>
      <c r="K137" s="120"/>
      <c r="L137" s="120"/>
      <c r="M137" s="120"/>
    </row>
    <row r="138" spans="1:13" x14ac:dyDescent="0.25">
      <c r="A138" s="110"/>
      <c r="B138" s="110"/>
      <c r="C138" s="373"/>
      <c r="D138" s="122"/>
      <c r="E138" s="375"/>
      <c r="F138" s="376"/>
      <c r="G138" s="377"/>
      <c r="H138" s="121"/>
      <c r="I138" s="121"/>
      <c r="J138" s="120"/>
      <c r="K138" s="120"/>
      <c r="L138" s="120"/>
      <c r="M138" s="120"/>
    </row>
    <row r="139" spans="1:13" x14ac:dyDescent="0.25">
      <c r="A139" s="110"/>
      <c r="B139" s="110"/>
      <c r="C139" s="373"/>
      <c r="D139" s="122"/>
      <c r="E139" s="375"/>
      <c r="F139" s="379"/>
      <c r="G139" s="378"/>
      <c r="H139" s="121"/>
      <c r="I139" s="121"/>
      <c r="J139" s="120"/>
      <c r="K139" s="120"/>
      <c r="L139" s="120"/>
      <c r="M139" s="120"/>
    </row>
    <row r="140" spans="1:13" x14ac:dyDescent="0.25">
      <c r="A140" s="110"/>
      <c r="B140" s="110"/>
      <c r="C140" s="373"/>
      <c r="D140" s="110"/>
      <c r="E140" s="117"/>
      <c r="F140" s="380"/>
      <c r="G140" s="378"/>
      <c r="H140" s="120"/>
      <c r="I140" s="120"/>
      <c r="J140" s="121"/>
      <c r="K140" s="121"/>
      <c r="L140" s="120"/>
      <c r="M140" s="120"/>
    </row>
    <row r="141" spans="1:13" x14ac:dyDescent="0.25">
      <c r="A141" s="110"/>
      <c r="B141" s="110"/>
      <c r="C141" s="377"/>
      <c r="D141" s="110"/>
      <c r="E141" s="117"/>
      <c r="F141" s="380"/>
      <c r="G141" s="378"/>
      <c r="H141" s="120"/>
      <c r="I141" s="120"/>
      <c r="J141" s="121"/>
      <c r="K141" s="121"/>
      <c r="L141" s="120"/>
      <c r="M141" s="120"/>
    </row>
    <row r="142" spans="1:13" x14ac:dyDescent="0.25">
      <c r="A142" s="110"/>
      <c r="B142" s="110"/>
      <c r="C142" s="377"/>
      <c r="D142" s="110"/>
      <c r="E142" s="117"/>
      <c r="F142" s="123"/>
      <c r="G142" s="378"/>
      <c r="H142" s="120"/>
      <c r="I142" s="120"/>
      <c r="J142" s="121"/>
      <c r="K142" s="121"/>
      <c r="L142" s="120"/>
      <c r="M142" s="120"/>
    </row>
    <row r="143" spans="1:13" x14ac:dyDescent="0.25">
      <c r="A143" s="110"/>
      <c r="B143" s="110"/>
      <c r="C143" s="377"/>
      <c r="D143" s="110"/>
      <c r="E143" s="117"/>
      <c r="F143" s="123"/>
      <c r="G143" s="114"/>
      <c r="H143" s="120"/>
      <c r="I143" s="120"/>
      <c r="J143" s="121"/>
      <c r="K143" s="121"/>
      <c r="L143" s="120"/>
      <c r="M143" s="120"/>
    </row>
    <row r="144" spans="1:13" x14ac:dyDescent="0.25">
      <c r="A144" s="110"/>
      <c r="B144" s="110"/>
      <c r="C144" s="377"/>
      <c r="D144" s="110"/>
      <c r="E144" s="117"/>
      <c r="F144" s="123"/>
      <c r="G144" s="114"/>
      <c r="H144" s="120"/>
      <c r="I144" s="120"/>
      <c r="J144" s="121"/>
      <c r="K144" s="121"/>
      <c r="L144" s="120"/>
      <c r="M144" s="120"/>
    </row>
    <row r="145" spans="1:13" x14ac:dyDescent="0.25">
      <c r="A145" s="110"/>
      <c r="B145" s="110"/>
      <c r="C145" s="377"/>
      <c r="D145" s="110"/>
      <c r="E145" s="117"/>
      <c r="F145" s="379"/>
      <c r="G145" s="114"/>
      <c r="H145" s="120"/>
      <c r="I145" s="120"/>
      <c r="J145" s="121"/>
      <c r="K145" s="121"/>
      <c r="L145" s="120"/>
      <c r="M145" s="120"/>
    </row>
    <row r="146" spans="1:13" x14ac:dyDescent="0.25">
      <c r="A146" s="120"/>
      <c r="B146" s="120"/>
      <c r="C146" s="377"/>
      <c r="D146" s="120"/>
      <c r="E146" s="117"/>
      <c r="F146" s="380"/>
      <c r="G146" s="114"/>
      <c r="H146" s="120"/>
      <c r="I146" s="120"/>
      <c r="J146" s="120"/>
      <c r="K146" s="120"/>
      <c r="L146" s="120"/>
      <c r="M146" s="120"/>
    </row>
    <row r="147" spans="1:13" x14ac:dyDescent="0.25">
      <c r="A147" s="120"/>
      <c r="B147" s="120"/>
      <c r="C147" s="377"/>
      <c r="D147" s="120"/>
      <c r="E147" s="117"/>
      <c r="F147" s="380"/>
      <c r="G147" s="114"/>
      <c r="H147" s="120"/>
      <c r="I147" s="120"/>
      <c r="J147" s="120"/>
      <c r="K147" s="120"/>
      <c r="L147" s="120"/>
      <c r="M147" s="120"/>
    </row>
    <row r="148" spans="1:13" x14ac:dyDescent="0.25">
      <c r="A148" s="120"/>
      <c r="B148" s="120"/>
      <c r="C148" s="377"/>
      <c r="D148" s="120"/>
      <c r="E148" s="117"/>
      <c r="F148" s="380"/>
      <c r="G148" s="114"/>
      <c r="H148" s="120"/>
      <c r="I148" s="120"/>
      <c r="J148" s="120"/>
      <c r="K148" s="120"/>
      <c r="L148" s="120"/>
      <c r="M148" s="120"/>
    </row>
    <row r="149" spans="1:13" x14ac:dyDescent="0.25">
      <c r="A149" s="120"/>
      <c r="B149" s="120"/>
      <c r="C149" s="377"/>
      <c r="D149" s="120"/>
      <c r="E149" s="117"/>
      <c r="F149" s="380"/>
      <c r="G149" s="114"/>
      <c r="H149" s="120"/>
      <c r="I149" s="120"/>
      <c r="J149" s="120"/>
      <c r="K149" s="120"/>
      <c r="L149" s="120"/>
      <c r="M149" s="120"/>
    </row>
    <row r="150" spans="1:13" x14ac:dyDescent="0.25">
      <c r="A150" s="120"/>
      <c r="B150" s="120"/>
      <c r="C150" s="377"/>
      <c r="D150" s="120"/>
      <c r="E150" s="117"/>
      <c r="F150" s="123"/>
      <c r="G150" s="114"/>
      <c r="H150" s="120"/>
      <c r="I150" s="120"/>
      <c r="J150" s="120"/>
      <c r="K150" s="120"/>
      <c r="L150" s="120"/>
      <c r="M150" s="120"/>
    </row>
    <row r="151" spans="1:13" x14ac:dyDescent="0.25">
      <c r="A151" s="120"/>
      <c r="B151" s="120"/>
      <c r="C151" s="377"/>
      <c r="D151" s="120"/>
      <c r="E151" s="117"/>
      <c r="F151" s="123"/>
      <c r="G151" s="114"/>
      <c r="H151" s="120"/>
      <c r="I151" s="120"/>
      <c r="J151" s="120"/>
      <c r="K151" s="120"/>
      <c r="L151" s="120"/>
      <c r="M151" s="120"/>
    </row>
    <row r="152" spans="1:13" x14ac:dyDescent="0.25">
      <c r="A152" s="120"/>
      <c r="B152" s="120"/>
      <c r="C152" s="378"/>
      <c r="D152" s="120"/>
      <c r="E152" s="371"/>
      <c r="F152" s="123"/>
      <c r="G152" s="114"/>
      <c r="H152" s="120"/>
      <c r="I152" s="120"/>
      <c r="J152" s="120"/>
      <c r="K152" s="120"/>
      <c r="L152" s="120"/>
      <c r="M152" s="120"/>
    </row>
    <row r="153" spans="1:13" x14ac:dyDescent="0.25">
      <c r="A153" s="120"/>
      <c r="B153" s="120"/>
      <c r="C153" s="378"/>
      <c r="D153" s="120"/>
      <c r="E153" s="372"/>
      <c r="F153" s="123"/>
      <c r="G153" s="114"/>
      <c r="H153" s="120"/>
      <c r="I153" s="120"/>
      <c r="J153" s="120"/>
      <c r="K153" s="120"/>
      <c r="L153" s="120"/>
      <c r="M153" s="120"/>
    </row>
    <row r="154" spans="1:13" x14ac:dyDescent="0.25">
      <c r="A154" s="120"/>
      <c r="B154" s="120"/>
      <c r="C154" s="378"/>
      <c r="D154" s="120"/>
      <c r="E154" s="110"/>
      <c r="F154" s="123"/>
      <c r="G154" s="114"/>
      <c r="H154" s="120"/>
      <c r="I154" s="120"/>
      <c r="J154" s="120"/>
      <c r="K154" s="120"/>
      <c r="L154" s="120"/>
      <c r="M154" s="120"/>
    </row>
    <row r="155" spans="1:13" x14ac:dyDescent="0.25">
      <c r="A155" s="120"/>
      <c r="B155" s="120"/>
      <c r="C155" s="378"/>
      <c r="D155" s="120"/>
      <c r="E155" s="110"/>
      <c r="F155" s="123"/>
      <c r="G155" s="371"/>
      <c r="H155" s="120"/>
      <c r="I155" s="120"/>
      <c r="J155" s="120"/>
      <c r="K155" s="120"/>
      <c r="L155" s="120"/>
      <c r="M155" s="120"/>
    </row>
    <row r="156" spans="1:13" x14ac:dyDescent="0.25">
      <c r="A156" s="120"/>
      <c r="B156" s="120"/>
      <c r="C156" s="378"/>
      <c r="D156" s="120"/>
      <c r="E156" s="110"/>
      <c r="F156" s="123"/>
      <c r="G156" s="372"/>
      <c r="H156" s="120"/>
      <c r="I156" s="120"/>
      <c r="J156" s="120"/>
      <c r="K156" s="120"/>
      <c r="L156" s="120"/>
      <c r="M156" s="120"/>
    </row>
    <row r="157" spans="1:13" x14ac:dyDescent="0.25">
      <c r="A157" s="120"/>
      <c r="B157" s="120"/>
      <c r="C157" s="377"/>
      <c r="D157" s="120"/>
      <c r="E157" s="110"/>
      <c r="F157" s="123"/>
      <c r="G157" s="110"/>
      <c r="H157" s="120"/>
      <c r="I157" s="120"/>
      <c r="J157" s="120"/>
      <c r="K157" s="120"/>
      <c r="L157" s="120"/>
      <c r="M157" s="120"/>
    </row>
    <row r="158" spans="1:13" x14ac:dyDescent="0.25">
      <c r="A158" s="120"/>
      <c r="B158" s="120"/>
      <c r="C158" s="377"/>
      <c r="D158" s="120"/>
      <c r="E158" s="119"/>
      <c r="F158" s="123"/>
      <c r="G158" s="110"/>
      <c r="H158" s="120"/>
      <c r="I158" s="120"/>
      <c r="J158" s="120"/>
      <c r="K158" s="120"/>
      <c r="L158" s="120"/>
      <c r="M158" s="120"/>
    </row>
    <row r="159" spans="1:13" x14ac:dyDescent="0.25">
      <c r="A159" s="120"/>
      <c r="B159" s="120"/>
      <c r="C159" s="377"/>
      <c r="D159" s="120"/>
      <c r="E159" s="120"/>
      <c r="F159" s="123"/>
      <c r="G159" s="110"/>
      <c r="H159" s="120"/>
      <c r="I159" s="120"/>
      <c r="J159" s="120"/>
      <c r="K159" s="120"/>
      <c r="L159" s="120"/>
      <c r="M159" s="120"/>
    </row>
    <row r="160" spans="1:13" x14ac:dyDescent="0.25">
      <c r="A160" s="120"/>
      <c r="B160" s="120"/>
      <c r="C160" s="378"/>
      <c r="D160" s="120"/>
      <c r="E160" s="120"/>
      <c r="F160" s="123"/>
      <c r="G160" s="110"/>
      <c r="H160" s="120"/>
      <c r="I160" s="120"/>
      <c r="J160" s="120"/>
      <c r="K160" s="120"/>
      <c r="L160" s="120"/>
      <c r="M160" s="120"/>
    </row>
    <row r="161" spans="1:13" x14ac:dyDescent="0.25">
      <c r="A161" s="120"/>
      <c r="B161" s="120"/>
      <c r="C161" s="371"/>
      <c r="D161" s="120"/>
      <c r="E161" s="120"/>
      <c r="F161" s="123"/>
      <c r="G161" s="119"/>
      <c r="H161" s="120"/>
      <c r="I161" s="120"/>
      <c r="J161" s="120"/>
      <c r="K161" s="120"/>
      <c r="L161" s="120"/>
      <c r="M161" s="120"/>
    </row>
    <row r="162" spans="1:13" x14ac:dyDescent="0.25">
      <c r="A162" s="120"/>
      <c r="B162" s="120"/>
      <c r="C162" s="371"/>
      <c r="D162" s="120"/>
      <c r="E162" s="120"/>
      <c r="F162" s="371"/>
      <c r="G162" s="120"/>
      <c r="H162" s="120"/>
      <c r="I162" s="120"/>
      <c r="J162" s="120"/>
      <c r="K162" s="120"/>
      <c r="L162" s="120"/>
      <c r="M162" s="120"/>
    </row>
    <row r="163" spans="1:13" x14ac:dyDescent="0.25">
      <c r="A163" s="120"/>
      <c r="B163" s="120"/>
      <c r="C163" s="372"/>
      <c r="D163" s="120"/>
      <c r="E163" s="120"/>
      <c r="F163" s="372"/>
      <c r="G163" s="120"/>
      <c r="H163" s="120"/>
      <c r="I163" s="120"/>
      <c r="J163" s="120"/>
      <c r="K163" s="120"/>
      <c r="L163" s="120"/>
      <c r="M163" s="120"/>
    </row>
    <row r="164" spans="1:13" x14ac:dyDescent="0.25">
      <c r="A164" s="120"/>
      <c r="B164" s="120"/>
      <c r="C164" s="372"/>
      <c r="D164" s="120"/>
      <c r="E164" s="120"/>
      <c r="F164" s="110"/>
      <c r="G164" s="120"/>
      <c r="H164" s="120"/>
      <c r="I164" s="120"/>
      <c r="J164" s="120"/>
      <c r="K164" s="120"/>
      <c r="L164" s="120"/>
      <c r="M164" s="120"/>
    </row>
    <row r="165" spans="1:13" x14ac:dyDescent="0.25">
      <c r="A165" s="120"/>
      <c r="B165" s="120"/>
      <c r="C165" s="372"/>
      <c r="D165" s="120"/>
      <c r="E165" s="120"/>
      <c r="F165" s="110"/>
      <c r="G165" s="120"/>
      <c r="H165" s="120"/>
      <c r="I165" s="120"/>
      <c r="J165" s="120"/>
      <c r="K165" s="120"/>
      <c r="L165" s="120"/>
      <c r="M165" s="120"/>
    </row>
    <row r="166" spans="1:13" x14ac:dyDescent="0.25">
      <c r="A166" s="120"/>
      <c r="B166" s="120"/>
      <c r="C166" s="110"/>
      <c r="D166" s="120"/>
      <c r="E166" s="120"/>
      <c r="F166" s="110"/>
      <c r="G166" s="120"/>
      <c r="H166" s="120"/>
      <c r="I166" s="120"/>
      <c r="J166" s="120"/>
      <c r="K166" s="120"/>
      <c r="L166" s="120"/>
      <c r="M166" s="120"/>
    </row>
    <row r="167" spans="1:13" x14ac:dyDescent="0.25">
      <c r="A167" s="120"/>
      <c r="B167" s="120"/>
      <c r="C167" s="119"/>
      <c r="D167" s="120"/>
      <c r="E167" s="120"/>
      <c r="F167" s="110"/>
      <c r="G167" s="120"/>
      <c r="H167" s="120"/>
      <c r="I167" s="120"/>
      <c r="J167" s="120"/>
      <c r="K167" s="120"/>
      <c r="L167" s="120"/>
      <c r="M167" s="120"/>
    </row>
    <row r="168" spans="1:13" x14ac:dyDescent="0.25">
      <c r="A168" s="120"/>
      <c r="B168" s="120"/>
      <c r="C168" s="122"/>
      <c r="D168" s="120"/>
      <c r="E168" s="120"/>
      <c r="F168" s="119"/>
      <c r="G168" s="120"/>
      <c r="H168" s="120"/>
      <c r="I168" s="120"/>
      <c r="J168" s="120"/>
      <c r="K168" s="120"/>
      <c r="L168" s="120"/>
      <c r="M168" s="120"/>
    </row>
    <row r="169" spans="1:13" x14ac:dyDescent="0.25">
      <c r="A169" s="120"/>
      <c r="B169" s="120"/>
      <c r="C169" s="122"/>
      <c r="D169" s="120"/>
      <c r="E169" s="120"/>
      <c r="F169" s="122"/>
      <c r="G169" s="120"/>
      <c r="H169" s="120"/>
      <c r="I169" s="120"/>
      <c r="J169" s="120"/>
      <c r="K169" s="120"/>
      <c r="L169" s="120"/>
      <c r="M169" s="120"/>
    </row>
    <row r="170" spans="1:13" x14ac:dyDescent="0.25">
      <c r="A170" s="120"/>
      <c r="B170" s="120"/>
      <c r="C170" s="122"/>
      <c r="D170" s="120"/>
      <c r="E170" s="120"/>
      <c r="F170" s="122"/>
      <c r="G170" s="120"/>
      <c r="H170" s="120"/>
      <c r="I170" s="120"/>
      <c r="J170" s="120"/>
      <c r="K170" s="120"/>
      <c r="L170" s="120"/>
      <c r="M170" s="120"/>
    </row>
    <row r="171" spans="1:13" x14ac:dyDescent="0.25">
      <c r="A171" s="120"/>
      <c r="B171" s="120"/>
      <c r="C171" s="122"/>
      <c r="D171" s="120"/>
      <c r="E171" s="120"/>
      <c r="F171" s="122"/>
      <c r="G171" s="120"/>
      <c r="H171" s="120"/>
      <c r="I171" s="120"/>
      <c r="J171" s="120"/>
      <c r="K171" s="120"/>
      <c r="L171" s="120"/>
      <c r="M171" s="120"/>
    </row>
    <row r="172" spans="1:13" x14ac:dyDescent="0.25">
      <c r="A172" s="120"/>
      <c r="B172" s="120"/>
      <c r="C172" s="122"/>
      <c r="D172" s="120"/>
      <c r="E172" s="120"/>
      <c r="F172" s="122"/>
      <c r="G172" s="120"/>
      <c r="H172" s="120"/>
      <c r="I172" s="120"/>
      <c r="J172" s="120"/>
      <c r="K172" s="120"/>
      <c r="L172" s="120"/>
      <c r="M172" s="120"/>
    </row>
    <row r="173" spans="1:13" x14ac:dyDescent="0.25">
      <c r="A173" s="120"/>
      <c r="B173" s="120"/>
      <c r="C173" s="122"/>
      <c r="D173" s="120"/>
      <c r="E173" s="120"/>
      <c r="F173" s="122"/>
      <c r="G173" s="120"/>
      <c r="H173" s="120"/>
      <c r="I173" s="120"/>
      <c r="J173" s="120"/>
      <c r="K173" s="120"/>
      <c r="L173" s="120"/>
      <c r="M173" s="120"/>
    </row>
    <row r="174" spans="1:13" x14ac:dyDescent="0.25">
      <c r="A174" s="120"/>
      <c r="B174" s="120"/>
      <c r="C174" s="124"/>
      <c r="D174" s="120"/>
      <c r="E174" s="120"/>
      <c r="F174" s="122"/>
      <c r="G174" s="120"/>
      <c r="H174" s="120"/>
      <c r="I174" s="120"/>
      <c r="J174" s="120"/>
      <c r="K174" s="120"/>
      <c r="L174" s="120"/>
      <c r="M174" s="120"/>
    </row>
    <row r="175" spans="1:13" x14ac:dyDescent="0.25">
      <c r="A175" s="120"/>
      <c r="B175" s="120"/>
      <c r="C175" s="124"/>
      <c r="D175" s="120"/>
      <c r="E175" s="120"/>
      <c r="F175" s="122"/>
      <c r="G175" s="120"/>
      <c r="H175" s="120"/>
      <c r="I175" s="120"/>
      <c r="J175" s="120"/>
      <c r="K175" s="120"/>
      <c r="L175" s="120"/>
      <c r="M175" s="120"/>
    </row>
    <row r="176" spans="1:13" x14ac:dyDescent="0.25">
      <c r="A176" s="120"/>
      <c r="B176" s="120"/>
      <c r="C176" s="122"/>
      <c r="D176" s="120"/>
      <c r="E176" s="120"/>
      <c r="F176" s="122"/>
      <c r="G176" s="120"/>
      <c r="H176" s="120"/>
      <c r="I176" s="120"/>
      <c r="J176" s="120"/>
      <c r="K176" s="120"/>
      <c r="L176" s="120"/>
      <c r="M176" s="120"/>
    </row>
    <row r="177" spans="1:13" x14ac:dyDescent="0.25">
      <c r="A177" s="120"/>
      <c r="B177" s="120"/>
      <c r="C177" s="122"/>
      <c r="D177" s="120"/>
      <c r="E177" s="120"/>
      <c r="F177" s="122"/>
      <c r="G177" s="120"/>
      <c r="H177" s="120"/>
      <c r="I177" s="120"/>
      <c r="J177" s="120"/>
      <c r="K177" s="120"/>
      <c r="L177" s="120"/>
      <c r="M177" s="120"/>
    </row>
    <row r="178" spans="1:13" x14ac:dyDescent="0.25">
      <c r="A178" s="120"/>
      <c r="B178" s="120"/>
      <c r="C178" s="124"/>
      <c r="D178" s="120"/>
      <c r="E178" s="120"/>
      <c r="F178" s="122"/>
      <c r="G178" s="120"/>
      <c r="H178" s="120"/>
      <c r="I178" s="120"/>
      <c r="J178" s="120"/>
      <c r="K178" s="120"/>
      <c r="L178" s="120"/>
      <c r="M178" s="120"/>
    </row>
    <row r="179" spans="1:13" x14ac:dyDescent="0.25">
      <c r="A179" s="120"/>
      <c r="B179" s="120"/>
      <c r="C179" s="120"/>
      <c r="D179" s="120"/>
      <c r="E179" s="120"/>
      <c r="F179" s="120"/>
      <c r="G179" s="120"/>
      <c r="H179" s="120"/>
      <c r="I179" s="120"/>
      <c r="J179" s="120"/>
      <c r="K179" s="120"/>
      <c r="L179" s="120"/>
      <c r="M179" s="120"/>
    </row>
    <row r="180" spans="1:13" x14ac:dyDescent="0.25">
      <c r="A180" s="120"/>
      <c r="B180" s="120"/>
      <c r="C180" s="120"/>
      <c r="D180" s="120"/>
      <c r="E180" s="120"/>
      <c r="F180" s="120"/>
      <c r="G180" s="120"/>
      <c r="H180" s="120"/>
      <c r="I180" s="120"/>
      <c r="J180" s="120"/>
      <c r="K180" s="120"/>
      <c r="L180" s="120"/>
      <c r="M180" s="120"/>
    </row>
    <row r="181" spans="1:13" x14ac:dyDescent="0.25">
      <c r="A181" s="120"/>
      <c r="B181" s="120"/>
      <c r="C181" s="120"/>
      <c r="D181" s="120"/>
      <c r="E181" s="120"/>
      <c r="F181" s="120"/>
      <c r="G181" s="120"/>
      <c r="H181" s="120"/>
      <c r="I181" s="120"/>
      <c r="J181" s="120"/>
      <c r="K181" s="120"/>
      <c r="L181" s="120"/>
      <c r="M181" s="120"/>
    </row>
    <row r="182" spans="1:13" x14ac:dyDescent="0.25">
      <c r="A182" s="120"/>
      <c r="B182" s="120"/>
      <c r="C182" s="120"/>
      <c r="D182" s="120"/>
      <c r="E182" s="120"/>
      <c r="F182" s="120"/>
      <c r="G182" s="120"/>
      <c r="H182" s="120"/>
      <c r="I182" s="120"/>
      <c r="J182" s="120"/>
      <c r="K182" s="120"/>
      <c r="L182" s="120"/>
      <c r="M182" s="120"/>
    </row>
    <row r="183" spans="1:13" x14ac:dyDescent="0.25">
      <c r="A183" s="120"/>
      <c r="B183" s="120"/>
      <c r="C183" s="120"/>
      <c r="D183" s="120"/>
      <c r="E183" s="120"/>
      <c r="F183" s="120"/>
      <c r="G183" s="120"/>
      <c r="H183" s="120"/>
      <c r="I183" s="120"/>
      <c r="J183" s="120"/>
      <c r="K183" s="120"/>
      <c r="L183" s="120"/>
      <c r="M183" s="120"/>
    </row>
    <row r="184" spans="1:13" x14ac:dyDescent="0.25">
      <c r="A184" s="120"/>
      <c r="B184" s="120"/>
      <c r="C184" s="120"/>
      <c r="D184" s="120"/>
      <c r="E184" s="120"/>
      <c r="F184" s="120"/>
      <c r="G184" s="120"/>
      <c r="H184" s="120"/>
      <c r="I184" s="120"/>
      <c r="J184" s="120"/>
      <c r="K184" s="120"/>
      <c r="L184" s="120"/>
      <c r="M184" s="120"/>
    </row>
    <row r="185" spans="1:13" x14ac:dyDescent="0.25">
      <c r="A185" s="120"/>
      <c r="B185" s="120"/>
      <c r="C185" s="120"/>
      <c r="D185" s="120"/>
      <c r="E185" s="120"/>
      <c r="F185" s="120"/>
      <c r="G185" s="120"/>
      <c r="H185" s="120"/>
      <c r="I185" s="120"/>
      <c r="J185" s="120"/>
      <c r="K185" s="120"/>
      <c r="L185" s="120"/>
      <c r="M185" s="120"/>
    </row>
    <row r="186" spans="1:13" x14ac:dyDescent="0.25">
      <c r="A186" s="120"/>
      <c r="B186" s="120"/>
      <c r="C186" s="120"/>
      <c r="D186" s="120"/>
      <c r="E186" s="120"/>
      <c r="F186" s="120"/>
      <c r="G186" s="120"/>
      <c r="H186" s="120"/>
      <c r="I186" s="120"/>
      <c r="J186" s="120"/>
      <c r="K186" s="120"/>
      <c r="L186" s="120"/>
      <c r="M186" s="120"/>
    </row>
    <row r="187" spans="1:13" x14ac:dyDescent="0.25">
      <c r="A187" s="120"/>
      <c r="B187" s="120"/>
      <c r="C187" s="120"/>
      <c r="D187" s="120"/>
      <c r="E187" s="120"/>
      <c r="F187" s="120"/>
      <c r="G187" s="120"/>
      <c r="H187" s="120"/>
      <c r="I187" s="120"/>
      <c r="J187" s="120"/>
      <c r="K187" s="120"/>
      <c r="L187" s="120"/>
      <c r="M187" s="120"/>
    </row>
    <row r="188" spans="1:13" x14ac:dyDescent="0.25">
      <c r="A188" s="120"/>
      <c r="B188" s="120"/>
      <c r="C188" s="120"/>
      <c r="D188" s="120"/>
      <c r="E188" s="120"/>
      <c r="F188" s="120"/>
      <c r="G188" s="120"/>
      <c r="H188" s="120"/>
      <c r="I188" s="120"/>
      <c r="J188" s="120"/>
      <c r="K188" s="120"/>
      <c r="L188" s="120"/>
      <c r="M188" s="120"/>
    </row>
    <row r="189" spans="1:13" x14ac:dyDescent="0.25">
      <c r="A189" s="120"/>
      <c r="B189" s="120"/>
      <c r="C189" s="120"/>
      <c r="D189" s="120"/>
      <c r="E189" s="120"/>
      <c r="F189" s="120"/>
      <c r="G189" s="120"/>
      <c r="H189" s="120"/>
      <c r="I189" s="120"/>
      <c r="J189" s="120"/>
      <c r="K189" s="120"/>
      <c r="L189" s="120"/>
      <c r="M189" s="120"/>
    </row>
    <row r="190" spans="1:13" x14ac:dyDescent="0.25">
      <c r="A190" s="120"/>
      <c r="B190" s="120"/>
      <c r="C190" s="120"/>
      <c r="D190" s="120"/>
      <c r="E190" s="120"/>
      <c r="F190" s="120"/>
      <c r="G190" s="120"/>
      <c r="H190" s="120"/>
      <c r="I190" s="120"/>
      <c r="J190" s="120"/>
      <c r="K190" s="120"/>
      <c r="L190" s="120"/>
      <c r="M190" s="120"/>
    </row>
    <row r="191" spans="1:13" x14ac:dyDescent="0.25">
      <c r="A191" s="120"/>
      <c r="B191" s="120"/>
      <c r="C191" s="120"/>
      <c r="D191" s="120"/>
      <c r="E191" s="120"/>
      <c r="F191" s="120"/>
      <c r="G191" s="120"/>
      <c r="H191" s="120"/>
      <c r="I191" s="120"/>
      <c r="J191" s="120"/>
      <c r="K191" s="120"/>
      <c r="L191" s="120"/>
      <c r="M191" s="120"/>
    </row>
    <row r="192" spans="1:13" x14ac:dyDescent="0.25">
      <c r="A192" s="120"/>
      <c r="B192" s="120"/>
      <c r="C192" s="120"/>
      <c r="D192" s="120"/>
      <c r="E192" s="120"/>
      <c r="F192" s="120"/>
      <c r="G192" s="120"/>
      <c r="H192" s="120"/>
      <c r="I192" s="120"/>
      <c r="J192" s="120"/>
      <c r="K192" s="120"/>
      <c r="L192" s="120"/>
      <c r="M192" s="120"/>
    </row>
    <row r="193" spans="1:13" x14ac:dyDescent="0.25">
      <c r="A193" s="120"/>
      <c r="B193" s="120"/>
      <c r="C193" s="120"/>
      <c r="D193" s="120"/>
      <c r="E193" s="120"/>
      <c r="F193" s="120"/>
      <c r="G193" s="120"/>
      <c r="H193" s="120"/>
      <c r="I193" s="120"/>
      <c r="J193" s="120"/>
      <c r="K193" s="120"/>
      <c r="L193" s="120"/>
      <c r="M193" s="120"/>
    </row>
    <row r="194" spans="1:13" x14ac:dyDescent="0.25">
      <c r="A194" s="120"/>
      <c r="B194" s="120"/>
      <c r="C194" s="120"/>
      <c r="D194" s="120"/>
      <c r="E194" s="120"/>
      <c r="F194" s="120"/>
      <c r="G194" s="120"/>
      <c r="H194" s="120"/>
      <c r="I194" s="120"/>
      <c r="J194" s="120"/>
      <c r="K194" s="120"/>
      <c r="L194" s="120"/>
      <c r="M194" s="120"/>
    </row>
    <row r="195" spans="1:13" x14ac:dyDescent="0.25">
      <c r="A195" s="120"/>
      <c r="B195" s="120"/>
      <c r="C195" s="120"/>
      <c r="D195" s="120"/>
      <c r="E195" s="120"/>
      <c r="F195" s="120"/>
      <c r="G195" s="120"/>
      <c r="H195" s="120"/>
      <c r="I195" s="120"/>
      <c r="J195" s="120"/>
      <c r="K195" s="120"/>
      <c r="L195" s="120"/>
      <c r="M195" s="120"/>
    </row>
    <row r="196" spans="1:13" x14ac:dyDescent="0.25">
      <c r="A196" s="120"/>
      <c r="B196" s="120"/>
      <c r="C196" s="120"/>
      <c r="D196" s="120"/>
      <c r="E196" s="120"/>
      <c r="F196" s="120"/>
      <c r="G196" s="120"/>
      <c r="H196" s="120"/>
      <c r="I196" s="120"/>
      <c r="J196" s="120"/>
      <c r="K196" s="120"/>
      <c r="L196" s="120"/>
      <c r="M196" s="120"/>
    </row>
    <row r="197" spans="1:13" x14ac:dyDescent="0.25">
      <c r="A197" s="120"/>
      <c r="B197" s="120"/>
      <c r="C197" s="120"/>
      <c r="D197" s="120"/>
      <c r="E197" s="120"/>
      <c r="F197" s="120"/>
      <c r="G197" s="120"/>
      <c r="H197" s="120"/>
      <c r="I197" s="120"/>
      <c r="J197" s="120"/>
      <c r="K197" s="120"/>
      <c r="L197" s="120"/>
      <c r="M197" s="120"/>
    </row>
    <row r="198" spans="1:13" x14ac:dyDescent="0.25">
      <c r="A198" s="120"/>
      <c r="B198" s="120"/>
      <c r="C198" s="120"/>
      <c r="D198" s="120"/>
      <c r="E198" s="120"/>
      <c r="F198" s="120"/>
      <c r="G198" s="120"/>
      <c r="H198" s="120"/>
      <c r="I198" s="120"/>
      <c r="J198" s="120"/>
      <c r="K198" s="120"/>
      <c r="L198" s="120"/>
      <c r="M198" s="120"/>
    </row>
    <row r="199" spans="1:13" x14ac:dyDescent="0.25">
      <c r="A199" s="120"/>
      <c r="B199" s="120"/>
      <c r="C199" s="120"/>
      <c r="D199" s="120"/>
      <c r="E199" s="120"/>
      <c r="F199" s="120"/>
      <c r="G199" s="120"/>
      <c r="H199" s="120"/>
      <c r="I199" s="120"/>
      <c r="J199" s="120"/>
      <c r="K199" s="120"/>
      <c r="L199" s="120"/>
      <c r="M199" s="120"/>
    </row>
    <row r="200" spans="1:13" x14ac:dyDescent="0.25">
      <c r="A200" s="120"/>
      <c r="B200" s="120"/>
      <c r="C200" s="120"/>
      <c r="D200" s="120"/>
      <c r="E200" s="120"/>
      <c r="F200" s="120"/>
      <c r="G200" s="120"/>
      <c r="H200" s="120"/>
      <c r="I200" s="120"/>
      <c r="J200" s="120"/>
      <c r="K200" s="120"/>
      <c r="L200" s="120"/>
      <c r="M200" s="120"/>
    </row>
    <row r="201" spans="1:13" x14ac:dyDescent="0.25">
      <c r="A201" s="120"/>
      <c r="B201" s="120"/>
      <c r="C201" s="120"/>
      <c r="D201" s="120"/>
      <c r="E201" s="120"/>
      <c r="F201" s="120"/>
      <c r="G201" s="120"/>
      <c r="H201" s="120"/>
      <c r="I201" s="120"/>
      <c r="J201" s="120"/>
      <c r="K201" s="120"/>
      <c r="L201" s="120"/>
      <c r="M201" s="120"/>
    </row>
    <row r="202" spans="1:13" x14ac:dyDescent="0.25">
      <c r="A202" s="120"/>
      <c r="B202" s="120"/>
      <c r="C202" s="120"/>
      <c r="D202" s="120"/>
      <c r="E202" s="120"/>
      <c r="F202" s="120"/>
      <c r="G202" s="120"/>
      <c r="H202" s="120"/>
      <c r="I202" s="120"/>
      <c r="J202" s="120"/>
      <c r="K202" s="120"/>
      <c r="L202" s="120"/>
      <c r="M202" s="120"/>
    </row>
    <row r="203" spans="1:13" x14ac:dyDescent="0.25">
      <c r="A203" s="120"/>
      <c r="B203" s="120"/>
      <c r="C203" s="120"/>
      <c r="D203" s="120"/>
      <c r="E203" s="120"/>
      <c r="F203" s="120"/>
      <c r="G203" s="120"/>
      <c r="H203" s="120"/>
      <c r="I203" s="120"/>
      <c r="J203" s="120"/>
      <c r="K203" s="120"/>
      <c r="L203" s="120"/>
      <c r="M203" s="120"/>
    </row>
    <row r="204" spans="1:13" x14ac:dyDescent="0.25">
      <c r="A204" s="120"/>
      <c r="B204" s="120"/>
      <c r="C204" s="120"/>
      <c r="D204" s="120"/>
      <c r="E204" s="120"/>
      <c r="F204" s="120"/>
      <c r="G204" s="120"/>
      <c r="H204" s="120"/>
      <c r="I204" s="120"/>
      <c r="J204" s="120"/>
      <c r="K204" s="120"/>
      <c r="L204" s="120"/>
      <c r="M204" s="120"/>
    </row>
  </sheetData>
  <autoFilter ref="A1:U78"/>
  <mergeCells count="211">
    <mergeCell ref="U30:U34"/>
    <mergeCell ref="U35:U39"/>
    <mergeCell ref="U48:U49"/>
    <mergeCell ref="U4:U5"/>
    <mergeCell ref="T4:T5"/>
    <mergeCell ref="C46:C47"/>
    <mergeCell ref="E46:E47"/>
    <mergeCell ref="F46:F47"/>
    <mergeCell ref="L51:L52"/>
    <mergeCell ref="M51:M52"/>
    <mergeCell ref="G48:G50"/>
    <mergeCell ref="L48:L50"/>
    <mergeCell ref="N48:N49"/>
    <mergeCell ref="Q48:Q49"/>
    <mergeCell ref="R48:R49"/>
    <mergeCell ref="S48:S49"/>
    <mergeCell ref="T48:T49"/>
    <mergeCell ref="M48:M50"/>
    <mergeCell ref="O48:O49"/>
    <mergeCell ref="P48:P49"/>
    <mergeCell ref="E42:E43"/>
    <mergeCell ref="T30:T34"/>
    <mergeCell ref="G4:G5"/>
    <mergeCell ref="G51:G52"/>
    <mergeCell ref="T35:T39"/>
    <mergeCell ref="F48:F50"/>
    <mergeCell ref="P30:P34"/>
    <mergeCell ref="Q30:Q34"/>
    <mergeCell ref="M44:M45"/>
    <mergeCell ref="R35:R39"/>
    <mergeCell ref="L42:L43"/>
    <mergeCell ref="D40:D43"/>
    <mergeCell ref="D44:D47"/>
    <mergeCell ref="D48:D52"/>
    <mergeCell ref="L44:L45"/>
    <mergeCell ref="L46:L47"/>
    <mergeCell ref="G26:G39"/>
    <mergeCell ref="F26:F39"/>
    <mergeCell ref="E26:E39"/>
    <mergeCell ref="D20:D39"/>
    <mergeCell ref="L20:L25"/>
    <mergeCell ref="H25:I25"/>
    <mergeCell ref="J20:K20"/>
    <mergeCell ref="J21:K21"/>
    <mergeCell ref="J22:K22"/>
    <mergeCell ref="J24:K24"/>
    <mergeCell ref="H51:I51"/>
    <mergeCell ref="J51:K51"/>
    <mergeCell ref="A40:A43"/>
    <mergeCell ref="C40:C41"/>
    <mergeCell ref="E40:E41"/>
    <mergeCell ref="F40:F41"/>
    <mergeCell ref="G40:G41"/>
    <mergeCell ref="C51:C52"/>
    <mergeCell ref="H52:I52"/>
    <mergeCell ref="J52:K52"/>
    <mergeCell ref="J50:K50"/>
    <mergeCell ref="H48:I49"/>
    <mergeCell ref="J48:K49"/>
    <mergeCell ref="H50:I50"/>
    <mergeCell ref="J41:K41"/>
    <mergeCell ref="H42:I42"/>
    <mergeCell ref="J42:K42"/>
    <mergeCell ref="C48:C50"/>
    <mergeCell ref="A44:A47"/>
    <mergeCell ref="A48:A52"/>
    <mergeCell ref="B51:B52"/>
    <mergeCell ref="E51:E52"/>
    <mergeCell ref="F51:F52"/>
    <mergeCell ref="E48:E50"/>
    <mergeCell ref="B48:B50"/>
    <mergeCell ref="B44:B45"/>
    <mergeCell ref="C44:C45"/>
    <mergeCell ref="E44:E45"/>
    <mergeCell ref="C4:C5"/>
    <mergeCell ref="J12:K12"/>
    <mergeCell ref="H13:I13"/>
    <mergeCell ref="H14:I14"/>
    <mergeCell ref="J13:K13"/>
    <mergeCell ref="G13:G19"/>
    <mergeCell ref="G44:G45"/>
    <mergeCell ref="G46:G47"/>
    <mergeCell ref="F44:F45"/>
    <mergeCell ref="J25:K25"/>
    <mergeCell ref="J26:K26"/>
    <mergeCell ref="H23:I23"/>
    <mergeCell ref="J29:K29"/>
    <mergeCell ref="H29:I29"/>
    <mergeCell ref="H30:I34"/>
    <mergeCell ref="J30:K34"/>
    <mergeCell ref="G42:G43"/>
    <mergeCell ref="H47:I47"/>
    <mergeCell ref="J47:K47"/>
    <mergeCell ref="J44:K44"/>
    <mergeCell ref="H44:I44"/>
    <mergeCell ref="H43:I43"/>
    <mergeCell ref="J43:K43"/>
    <mergeCell ref="H45:I45"/>
    <mergeCell ref="J45:K45"/>
    <mergeCell ref="H46:I46"/>
    <mergeCell ref="J46:K46"/>
    <mergeCell ref="M42:M43"/>
    <mergeCell ref="M46:M47"/>
    <mergeCell ref="L40:L41"/>
    <mergeCell ref="C26:C39"/>
    <mergeCell ref="B26:B39"/>
    <mergeCell ref="F20:F25"/>
    <mergeCell ref="G20:G25"/>
    <mergeCell ref="E20:E25"/>
    <mergeCell ref="C20:C25"/>
    <mergeCell ref="B20:B25"/>
    <mergeCell ref="M40:M41"/>
    <mergeCell ref="C42:C43"/>
    <mergeCell ref="B40:B41"/>
    <mergeCell ref="B42:B43"/>
    <mergeCell ref="F42:F43"/>
    <mergeCell ref="H40:I40"/>
    <mergeCell ref="H41:I41"/>
    <mergeCell ref="L26:L39"/>
    <mergeCell ref="H35:I39"/>
    <mergeCell ref="J35:K39"/>
    <mergeCell ref="J27:K27"/>
    <mergeCell ref="B46:B47"/>
    <mergeCell ref="J40:K40"/>
    <mergeCell ref="M21:M25"/>
    <mergeCell ref="C161:C165"/>
    <mergeCell ref="F162:F163"/>
    <mergeCell ref="C135:C140"/>
    <mergeCell ref="E135:E139"/>
    <mergeCell ref="F136:F138"/>
    <mergeCell ref="G138:G142"/>
    <mergeCell ref="F139:F141"/>
    <mergeCell ref="C141:C148"/>
    <mergeCell ref="F145:F149"/>
    <mergeCell ref="C149:C152"/>
    <mergeCell ref="E152:E153"/>
    <mergeCell ref="C153:C156"/>
    <mergeCell ref="G155:G156"/>
    <mergeCell ref="C157:C160"/>
    <mergeCell ref="R4:R5"/>
    <mergeCell ref="S4:S5"/>
    <mergeCell ref="A4:A5"/>
    <mergeCell ref="D4:F4"/>
    <mergeCell ref="L4:L5"/>
    <mergeCell ref="B4:B5"/>
    <mergeCell ref="F6:F12"/>
    <mergeCell ref="G6:G12"/>
    <mergeCell ref="L6:L12"/>
    <mergeCell ref="M6:M12"/>
    <mergeCell ref="E6:E12"/>
    <mergeCell ref="D6:D19"/>
    <mergeCell ref="C6:C12"/>
    <mergeCell ref="B6:B12"/>
    <mergeCell ref="H4:K4"/>
    <mergeCell ref="J5:K5"/>
    <mergeCell ref="J6:K6"/>
    <mergeCell ref="O4:P4"/>
    <mergeCell ref="Q4:Q5"/>
    <mergeCell ref="O35:O39"/>
    <mergeCell ref="P35:P39"/>
    <mergeCell ref="Q35:Q39"/>
    <mergeCell ref="N30:N34"/>
    <mergeCell ref="O30:O34"/>
    <mergeCell ref="N35:N39"/>
    <mergeCell ref="A6:A19"/>
    <mergeCell ref="B13:B19"/>
    <mergeCell ref="C13:C19"/>
    <mergeCell ref="E13:E19"/>
    <mergeCell ref="F13:F19"/>
    <mergeCell ref="M4:M5"/>
    <mergeCell ref="N4:N5"/>
    <mergeCell ref="A20:A39"/>
    <mergeCell ref="H5:I5"/>
    <mergeCell ref="H6:I6"/>
    <mergeCell ref="H7:I7"/>
    <mergeCell ref="H8:I8"/>
    <mergeCell ref="H9:I9"/>
    <mergeCell ref="H12:I12"/>
    <mergeCell ref="H15:I15"/>
    <mergeCell ref="J15:K15"/>
    <mergeCell ref="H16:I16"/>
    <mergeCell ref="H19:I19"/>
    <mergeCell ref="J16:K16"/>
    <mergeCell ref="J19:K19"/>
    <mergeCell ref="H20:I20"/>
    <mergeCell ref="H21:I21"/>
    <mergeCell ref="H22:I22"/>
    <mergeCell ref="H24:I24"/>
    <mergeCell ref="J14:K14"/>
    <mergeCell ref="H10:I10"/>
    <mergeCell ref="J10:K10"/>
    <mergeCell ref="H11:I11"/>
    <mergeCell ref="J11:K11"/>
    <mergeCell ref="J8:K8"/>
    <mergeCell ref="J9:K9"/>
    <mergeCell ref="L13:L19"/>
    <mergeCell ref="M13:M19"/>
    <mergeCell ref="J7:K7"/>
    <mergeCell ref="M27:M39"/>
    <mergeCell ref="S35:S39"/>
    <mergeCell ref="S30:S34"/>
    <mergeCell ref="R30:R34"/>
    <mergeCell ref="H17:I17"/>
    <mergeCell ref="J17:K17"/>
    <mergeCell ref="H18:I18"/>
    <mergeCell ref="J18:K18"/>
    <mergeCell ref="J23:K23"/>
    <mergeCell ref="H28:I28"/>
    <mergeCell ref="J28:K28"/>
    <mergeCell ref="H26:I26"/>
    <mergeCell ref="H27:I27"/>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opLeftCell="A10" zoomScale="50" zoomScaleNormal="50" workbookViewId="0">
      <selection activeCell="I7" sqref="I7"/>
    </sheetView>
  </sheetViews>
  <sheetFormatPr defaultColWidth="22.7109375" defaultRowHeight="15" x14ac:dyDescent="0.25"/>
  <cols>
    <col min="1" max="1" width="18.5703125" customWidth="1"/>
    <col min="2" max="2" width="30.28515625" customWidth="1"/>
    <col min="3" max="3" width="18" customWidth="1"/>
    <col min="4" max="4" width="18.28515625" customWidth="1"/>
    <col min="5" max="5" width="22.140625" customWidth="1"/>
    <col min="6" max="6" width="18.28515625" customWidth="1"/>
    <col min="7" max="7" width="22" customWidth="1"/>
    <col min="8" max="8" width="25.28515625" customWidth="1"/>
    <col min="9" max="9" width="35.42578125" customWidth="1"/>
    <col min="10" max="10" width="14.5703125" customWidth="1"/>
    <col min="11" max="11" width="18" customWidth="1"/>
    <col min="12" max="12" width="17.140625" customWidth="1"/>
    <col min="13" max="13" width="15.7109375" customWidth="1"/>
    <col min="14" max="14" width="17.7109375" customWidth="1"/>
    <col min="15" max="15" width="16.42578125" customWidth="1"/>
    <col min="16" max="16" width="17.5703125" customWidth="1"/>
    <col min="17" max="17" width="28.28515625" customWidth="1"/>
    <col min="18" max="18" width="92.42578125" customWidth="1"/>
  </cols>
  <sheetData>
    <row r="1" spans="1:18" x14ac:dyDescent="0.25">
      <c r="A1" s="52" t="s">
        <v>195</v>
      </c>
    </row>
    <row r="2" spans="1:18" x14ac:dyDescent="0.25">
      <c r="A2" t="s">
        <v>65</v>
      </c>
    </row>
    <row r="3" spans="1:18" x14ac:dyDescent="0.25">
      <c r="A3" s="346" t="s">
        <v>1</v>
      </c>
      <c r="B3" s="346" t="s">
        <v>2</v>
      </c>
      <c r="C3" s="346" t="s">
        <v>3</v>
      </c>
      <c r="D3" s="345" t="s">
        <v>4</v>
      </c>
      <c r="E3" s="315"/>
      <c r="F3" s="315"/>
      <c r="G3" s="317" t="s">
        <v>66</v>
      </c>
      <c r="H3" s="485" t="s">
        <v>6</v>
      </c>
      <c r="I3" s="485"/>
      <c r="J3" s="477" t="s">
        <v>7</v>
      </c>
      <c r="K3" s="485" t="s">
        <v>8</v>
      </c>
      <c r="L3" s="477" t="s">
        <v>9</v>
      </c>
      <c r="M3" s="477" t="s">
        <v>10</v>
      </c>
      <c r="N3" s="477"/>
      <c r="O3" s="477" t="s">
        <v>11</v>
      </c>
      <c r="P3" s="477" t="s">
        <v>12</v>
      </c>
      <c r="Q3" s="479" t="s">
        <v>13</v>
      </c>
      <c r="R3" s="485" t="s">
        <v>67</v>
      </c>
    </row>
    <row r="4" spans="1:18" ht="45.75" thickBot="1" x14ac:dyDescent="0.3">
      <c r="A4" s="481"/>
      <c r="B4" s="481"/>
      <c r="C4" s="481"/>
      <c r="D4" s="1" t="s">
        <v>15</v>
      </c>
      <c r="E4" s="1" t="s">
        <v>16</v>
      </c>
      <c r="F4" s="41" t="s">
        <v>68</v>
      </c>
      <c r="G4" s="484"/>
      <c r="H4" s="213" t="s">
        <v>18</v>
      </c>
      <c r="I4" s="214" t="s">
        <v>19</v>
      </c>
      <c r="J4" s="478"/>
      <c r="K4" s="486"/>
      <c r="L4" s="478"/>
      <c r="M4" s="214" t="s">
        <v>20</v>
      </c>
      <c r="N4" s="214" t="s">
        <v>21</v>
      </c>
      <c r="O4" s="478"/>
      <c r="P4" s="478"/>
      <c r="Q4" s="480"/>
      <c r="R4" s="485"/>
    </row>
    <row r="5" spans="1:18" s="5" customFormat="1" ht="102" customHeight="1" x14ac:dyDescent="0.25">
      <c r="A5" s="492" t="s">
        <v>69</v>
      </c>
      <c r="B5" s="495">
        <f>F5</f>
        <v>7073278</v>
      </c>
      <c r="C5" s="497">
        <v>3536639</v>
      </c>
      <c r="D5" s="500" t="s">
        <v>70</v>
      </c>
      <c r="E5" s="503">
        <f>C5</f>
        <v>3536639</v>
      </c>
      <c r="F5" s="504">
        <f>C5+E5</f>
        <v>7073278</v>
      </c>
      <c r="G5" s="504">
        <f>F5</f>
        <v>7073278</v>
      </c>
      <c r="H5" s="39" t="s">
        <v>71</v>
      </c>
      <c r="I5" s="219" t="s">
        <v>169</v>
      </c>
      <c r="J5" s="505" t="s">
        <v>25</v>
      </c>
      <c r="K5" s="506" t="s">
        <v>26</v>
      </c>
      <c r="L5" s="219" t="s">
        <v>72</v>
      </c>
      <c r="M5" s="40">
        <v>0</v>
      </c>
      <c r="N5" s="39" t="s">
        <v>28</v>
      </c>
      <c r="O5" s="38">
        <v>0</v>
      </c>
      <c r="P5" s="217">
        <v>2</v>
      </c>
      <c r="Q5" s="37" t="s">
        <v>73</v>
      </c>
      <c r="R5" s="225" t="s">
        <v>196</v>
      </c>
    </row>
    <row r="6" spans="1:18" s="5" customFormat="1" ht="315" x14ac:dyDescent="0.25">
      <c r="A6" s="493"/>
      <c r="B6" s="496"/>
      <c r="C6" s="498"/>
      <c r="D6" s="501"/>
      <c r="E6" s="499"/>
      <c r="F6" s="487"/>
      <c r="G6" s="487"/>
      <c r="H6" s="212" t="s">
        <v>74</v>
      </c>
      <c r="I6" s="212" t="s">
        <v>171</v>
      </c>
      <c r="J6" s="490"/>
      <c r="K6" s="482"/>
      <c r="L6" s="33" t="s">
        <v>72</v>
      </c>
      <c r="M6" s="215">
        <v>247</v>
      </c>
      <c r="N6" s="49">
        <v>2020</v>
      </c>
      <c r="O6" s="36" t="s">
        <v>28</v>
      </c>
      <c r="P6" s="218">
        <v>480</v>
      </c>
      <c r="Q6" s="32" t="s">
        <v>75</v>
      </c>
      <c r="R6" s="226" t="s">
        <v>76</v>
      </c>
    </row>
    <row r="7" spans="1:18" s="5" customFormat="1" ht="257.25" customHeight="1" x14ac:dyDescent="0.25">
      <c r="A7" s="493"/>
      <c r="B7" s="496"/>
      <c r="C7" s="499"/>
      <c r="D7" s="501"/>
      <c r="E7" s="499"/>
      <c r="F7" s="487"/>
      <c r="G7" s="487"/>
      <c r="H7" s="212" t="s">
        <v>74</v>
      </c>
      <c r="I7" s="212" t="s">
        <v>172</v>
      </c>
      <c r="J7" s="490"/>
      <c r="K7" s="507"/>
      <c r="L7" s="33" t="s">
        <v>72</v>
      </c>
      <c r="M7" s="215">
        <v>243046</v>
      </c>
      <c r="N7" s="49">
        <v>2020</v>
      </c>
      <c r="O7" s="36" t="s">
        <v>28</v>
      </c>
      <c r="P7" s="218">
        <v>346000</v>
      </c>
      <c r="Q7" s="32" t="s">
        <v>77</v>
      </c>
      <c r="R7" s="225" t="s">
        <v>78</v>
      </c>
    </row>
    <row r="8" spans="1:18" s="5" customFormat="1" ht="119.25" customHeight="1" x14ac:dyDescent="0.25">
      <c r="A8" s="493"/>
      <c r="B8" s="496">
        <f>F8</f>
        <v>2856092</v>
      </c>
      <c r="C8" s="498">
        <v>2856092</v>
      </c>
      <c r="D8" s="501"/>
      <c r="E8" s="499">
        <v>0</v>
      </c>
      <c r="F8" s="487">
        <f>C8+E8</f>
        <v>2856092</v>
      </c>
      <c r="G8" s="487">
        <f>F8</f>
        <v>2856092</v>
      </c>
      <c r="H8" s="33" t="s">
        <v>71</v>
      </c>
      <c r="I8" s="212" t="s">
        <v>169</v>
      </c>
      <c r="J8" s="489" t="s">
        <v>79</v>
      </c>
      <c r="K8" s="482" t="s">
        <v>26</v>
      </c>
      <c r="L8" s="212" t="s">
        <v>72</v>
      </c>
      <c r="M8" s="36">
        <v>0</v>
      </c>
      <c r="N8" s="33" t="s">
        <v>28</v>
      </c>
      <c r="O8" s="35">
        <v>0</v>
      </c>
      <c r="P8" s="215">
        <v>2</v>
      </c>
      <c r="Q8" s="32" t="s">
        <v>73</v>
      </c>
      <c r="R8" s="225" t="s">
        <v>197</v>
      </c>
    </row>
    <row r="9" spans="1:18" s="5" customFormat="1" ht="170.25" customHeight="1" x14ac:dyDescent="0.25">
      <c r="A9" s="493"/>
      <c r="B9" s="496"/>
      <c r="C9" s="498"/>
      <c r="D9" s="279"/>
      <c r="E9" s="499"/>
      <c r="F9" s="487"/>
      <c r="G9" s="487"/>
      <c r="H9" s="212" t="s">
        <v>74</v>
      </c>
      <c r="I9" s="212" t="s">
        <v>171</v>
      </c>
      <c r="J9" s="490"/>
      <c r="K9" s="482"/>
      <c r="L9" s="33" t="s">
        <v>72</v>
      </c>
      <c r="M9" s="215">
        <v>179</v>
      </c>
      <c r="N9" s="49">
        <v>2020</v>
      </c>
      <c r="O9" s="33" t="s">
        <v>28</v>
      </c>
      <c r="P9" s="218">
        <v>350</v>
      </c>
      <c r="Q9" s="32" t="s">
        <v>75</v>
      </c>
      <c r="R9" s="226" t="s">
        <v>80</v>
      </c>
    </row>
    <row r="10" spans="1:18" s="5" customFormat="1" ht="204" customHeight="1" thickBot="1" x14ac:dyDescent="0.3">
      <c r="A10" s="494"/>
      <c r="B10" s="488"/>
      <c r="C10" s="508"/>
      <c r="D10" s="502"/>
      <c r="E10" s="509"/>
      <c r="F10" s="510"/>
      <c r="G10" s="488"/>
      <c r="H10" s="31" t="s">
        <v>74</v>
      </c>
      <c r="I10" s="31" t="s">
        <v>173</v>
      </c>
      <c r="J10" s="491"/>
      <c r="K10" s="483"/>
      <c r="L10" s="30" t="s">
        <v>72</v>
      </c>
      <c r="M10" s="216">
        <v>175999</v>
      </c>
      <c r="N10" s="53">
        <v>2020</v>
      </c>
      <c r="O10" s="30" t="s">
        <v>28</v>
      </c>
      <c r="P10" s="29">
        <v>250560</v>
      </c>
      <c r="Q10" s="28" t="s">
        <v>77</v>
      </c>
      <c r="R10" s="225" t="s">
        <v>81</v>
      </c>
    </row>
    <row r="11" spans="1:18" s="5" customFormat="1" x14ac:dyDescent="0.25">
      <c r="A11" s="20"/>
      <c r="B11" s="26"/>
      <c r="C11" s="221"/>
      <c r="D11" s="222"/>
      <c r="E11" s="223"/>
      <c r="F11" s="224"/>
      <c r="G11" s="26"/>
      <c r="H11" s="23"/>
      <c r="I11" s="23"/>
      <c r="J11" s="19"/>
      <c r="K11" s="80"/>
      <c r="L11" s="18"/>
      <c r="M11" s="54">
        <f>SUM(M5:M10)</f>
        <v>419471</v>
      </c>
      <c r="N11" s="55"/>
      <c r="O11" s="18"/>
      <c r="P11" s="27">
        <f>SUM(P5:P10)</f>
        <v>597394</v>
      </c>
      <c r="Q11" s="56"/>
      <c r="R11" s="21"/>
    </row>
    <row r="12" spans="1:18" s="5" customFormat="1" x14ac:dyDescent="0.25">
      <c r="A12" s="20"/>
      <c r="B12" s="26"/>
      <c r="C12" s="221"/>
      <c r="D12" s="222"/>
      <c r="E12" s="223"/>
      <c r="F12" s="224"/>
      <c r="G12" s="26"/>
      <c r="H12" s="23"/>
      <c r="I12" s="23"/>
      <c r="J12" s="19"/>
      <c r="K12" s="80"/>
      <c r="L12" s="18"/>
      <c r="M12" s="54"/>
      <c r="N12" s="55"/>
      <c r="O12" s="18"/>
      <c r="P12" s="27"/>
      <c r="Q12" s="56"/>
      <c r="R12" s="21"/>
    </row>
    <row r="13" spans="1:18" s="5" customFormat="1" ht="15.75" thickBot="1" x14ac:dyDescent="0.3">
      <c r="A13" s="20"/>
      <c r="B13" s="80" t="s">
        <v>57</v>
      </c>
      <c r="C13" s="194">
        <f>C5</f>
        <v>3536639</v>
      </c>
      <c r="D13" s="195"/>
      <c r="E13" s="194">
        <f>E5</f>
        <v>3536639</v>
      </c>
      <c r="F13" s="196">
        <f>F5</f>
        <v>7073278</v>
      </c>
      <c r="G13" s="54">
        <f>G5</f>
        <v>7073278</v>
      </c>
      <c r="H13" s="23"/>
      <c r="I13" s="23"/>
      <c r="J13" s="19"/>
      <c r="K13" s="80"/>
      <c r="L13" s="25"/>
      <c r="M13" s="18"/>
      <c r="N13" s="24"/>
      <c r="O13" s="18"/>
      <c r="P13" s="27"/>
      <c r="Q13" s="22"/>
      <c r="R13" s="21"/>
    </row>
    <row r="14" spans="1:18" ht="38.25" customHeight="1" thickBot="1" x14ac:dyDescent="0.3">
      <c r="A14" s="77" t="s">
        <v>59</v>
      </c>
      <c r="B14" s="78" t="s">
        <v>60</v>
      </c>
      <c r="C14" s="78" t="s">
        <v>61</v>
      </c>
      <c r="D14" s="79" t="s">
        <v>62</v>
      </c>
      <c r="E14" s="79" t="s">
        <v>7</v>
      </c>
      <c r="F14" s="78" t="s">
        <v>8</v>
      </c>
      <c r="G14" s="78" t="s">
        <v>63</v>
      </c>
      <c r="H14" s="15" t="s">
        <v>64</v>
      </c>
      <c r="I14" s="16" t="s">
        <v>12</v>
      </c>
    </row>
    <row r="15" spans="1:18" ht="90" x14ac:dyDescent="0.25">
      <c r="A15" s="73" t="str">
        <f>H5</f>
        <v>Specific output</v>
      </c>
      <c r="B15" s="74" t="str">
        <f>I5</f>
        <v>Research data repositories embedded in European Open Science Cloud (Mokslo duomenų saugyklos, įsijungusios į Europos atvirojo mokslo debesį)</v>
      </c>
      <c r="C15" s="73" t="str">
        <f>L5</f>
        <v>number</v>
      </c>
      <c r="D15" s="75">
        <v>0</v>
      </c>
      <c r="E15" s="75" t="s">
        <v>25</v>
      </c>
      <c r="F15" s="75" t="s">
        <v>26</v>
      </c>
      <c r="G15" s="75" t="s">
        <v>28</v>
      </c>
      <c r="H15" s="76">
        <f>O5</f>
        <v>0</v>
      </c>
      <c r="I15" s="76">
        <f>P5</f>
        <v>2</v>
      </c>
      <c r="J15" s="50"/>
    </row>
    <row r="16" spans="1:18" ht="90" x14ac:dyDescent="0.25">
      <c r="A16" s="33" t="str">
        <f>H8</f>
        <v>Specific output</v>
      </c>
      <c r="B16" s="212" t="str">
        <f>I8</f>
        <v>Research data repositories embedded in European Open Science Cloud (Mokslo duomenų saugyklos, įsijungusios į Europos atvirojo mokslo debesį)</v>
      </c>
      <c r="C16" s="33" t="str">
        <f>L8</f>
        <v>number</v>
      </c>
      <c r="D16" s="36">
        <v>0</v>
      </c>
      <c r="E16" s="220" t="s">
        <v>34</v>
      </c>
      <c r="F16" s="36" t="s">
        <v>26</v>
      </c>
      <c r="G16" s="36" t="s">
        <v>28</v>
      </c>
      <c r="H16" s="35">
        <f>O8</f>
        <v>0</v>
      </c>
      <c r="I16" s="35">
        <f>P8</f>
        <v>2</v>
      </c>
      <c r="J16" s="50"/>
    </row>
    <row r="17" spans="1:10" ht="146.25" customHeight="1" x14ac:dyDescent="0.25">
      <c r="A17" s="212" t="s">
        <v>74</v>
      </c>
      <c r="B17" s="57" t="str">
        <f>I6</f>
        <v>Number of database records
(Socio-Humanities) (Duomenų bazių duomenų įrašai (socialinių-humanitarinių mokslų))</v>
      </c>
      <c r="C17" s="6" t="str">
        <f>L6</f>
        <v>number</v>
      </c>
      <c r="D17" s="3">
        <f>M6</f>
        <v>247</v>
      </c>
      <c r="E17" s="51" t="s">
        <v>25</v>
      </c>
      <c r="F17" s="51" t="s">
        <v>26</v>
      </c>
      <c r="G17" s="51">
        <v>2021</v>
      </c>
      <c r="H17" s="51" t="s">
        <v>28</v>
      </c>
      <c r="I17" s="17">
        <f>P6</f>
        <v>480</v>
      </c>
    </row>
    <row r="18" spans="1:10" ht="135" customHeight="1" x14ac:dyDescent="0.25">
      <c r="A18" s="212" t="s">
        <v>74</v>
      </c>
      <c r="B18" s="57" t="str">
        <f>I9</f>
        <v>Number of database records
(Socio-Humanities) (Duomenų bazių duomenų įrašai (socialinių-humanitarinių mokslų))</v>
      </c>
      <c r="C18" s="3" t="str">
        <f>L9</f>
        <v>number</v>
      </c>
      <c r="D18" s="3">
        <f>M9</f>
        <v>179</v>
      </c>
      <c r="E18" s="211" t="s">
        <v>34</v>
      </c>
      <c r="F18" s="51" t="s">
        <v>26</v>
      </c>
      <c r="G18" s="51">
        <v>2021</v>
      </c>
      <c r="H18" s="51" t="s">
        <v>28</v>
      </c>
      <c r="I18" s="17">
        <f>P9</f>
        <v>350</v>
      </c>
    </row>
    <row r="19" spans="1:10" ht="146.25" customHeight="1" x14ac:dyDescent="0.25">
      <c r="A19" s="212" t="s">
        <v>74</v>
      </c>
      <c r="B19" s="57" t="str">
        <f>I7</f>
        <v xml:space="preserve">Number of database records
(Physical, Biomedical and Technological Sciences)(Duomenų bazių duomenų įrašai (Fizinių, biomedicinos ir technologinių mokslų))  </v>
      </c>
      <c r="C19" s="6" t="str">
        <f>L7</f>
        <v>number</v>
      </c>
      <c r="D19" s="3">
        <f>M7</f>
        <v>243046</v>
      </c>
      <c r="E19" s="51" t="s">
        <v>25</v>
      </c>
      <c r="F19" s="51" t="s">
        <v>26</v>
      </c>
      <c r="G19" s="51">
        <v>2021</v>
      </c>
      <c r="H19" s="51" t="s">
        <v>28</v>
      </c>
      <c r="I19" s="3">
        <f>P7</f>
        <v>346000</v>
      </c>
    </row>
    <row r="20" spans="1:10" ht="132.75" customHeight="1" x14ac:dyDescent="0.25">
      <c r="A20" s="212" t="s">
        <v>74</v>
      </c>
      <c r="B20" s="57" t="str">
        <f>I10</f>
        <v>Number of database records
(Physical, Biomedical and Technological Sciences) (Duomenų bazių duomenų įrašai (Fizinių, biomedicinos ir technologinių mokslų))</v>
      </c>
      <c r="C20" s="3" t="str">
        <f>L10</f>
        <v>number</v>
      </c>
      <c r="D20" s="3">
        <f>M10</f>
        <v>175999</v>
      </c>
      <c r="E20" s="211" t="s">
        <v>34</v>
      </c>
      <c r="F20" s="51" t="s">
        <v>26</v>
      </c>
      <c r="G20" s="51">
        <v>2021</v>
      </c>
      <c r="H20" s="51" t="s">
        <v>28</v>
      </c>
      <c r="I20" s="3">
        <f>P10</f>
        <v>250560</v>
      </c>
    </row>
    <row r="21" spans="1:10" x14ac:dyDescent="0.25">
      <c r="D21" s="2">
        <f>SUM(D15:D20)</f>
        <v>419471</v>
      </c>
      <c r="H21">
        <f>SUM(H15:H20)</f>
        <v>0</v>
      </c>
      <c r="I21" s="2">
        <f>I15+I16+I17+I18+I19+I20</f>
        <v>597394</v>
      </c>
      <c r="J21" t="b">
        <f>I21=P11</f>
        <v>1</v>
      </c>
    </row>
  </sheetData>
  <mergeCells count="30">
    <mergeCell ref="R3:R4"/>
    <mergeCell ref="A5:A10"/>
    <mergeCell ref="B5:B7"/>
    <mergeCell ref="C5:C7"/>
    <mergeCell ref="D5:D10"/>
    <mergeCell ref="E5:E7"/>
    <mergeCell ref="F5:F7"/>
    <mergeCell ref="G5:G7"/>
    <mergeCell ref="J5:J7"/>
    <mergeCell ref="K5:K7"/>
    <mergeCell ref="B8:B10"/>
    <mergeCell ref="C8:C10"/>
    <mergeCell ref="E8:E10"/>
    <mergeCell ref="F8:F10"/>
    <mergeCell ref="L3:L4"/>
    <mergeCell ref="M3:N3"/>
    <mergeCell ref="O3:O4"/>
    <mergeCell ref="P3:P4"/>
    <mergeCell ref="Q3:Q4"/>
    <mergeCell ref="A3:A4"/>
    <mergeCell ref="K8:K10"/>
    <mergeCell ref="B3:B4"/>
    <mergeCell ref="C3:C4"/>
    <mergeCell ref="D3:F3"/>
    <mergeCell ref="G3:G4"/>
    <mergeCell ref="H3:I3"/>
    <mergeCell ref="J3:J4"/>
    <mergeCell ref="K3:K4"/>
    <mergeCell ref="G8:G10"/>
    <mergeCell ref="J8:J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sqref="A1:XFD1048576"/>
    </sheetView>
  </sheetViews>
  <sheetFormatPr defaultRowHeight="15" x14ac:dyDescent="0.25"/>
  <cols>
    <col min="1" max="1" width="10.28515625" customWidth="1"/>
    <col min="2" max="2" width="30.42578125" customWidth="1"/>
    <col min="3" max="3" width="128.7109375" bestFit="1" customWidth="1"/>
  </cols>
  <sheetData>
    <row r="1" spans="1:3" ht="15.75" x14ac:dyDescent="0.25">
      <c r="A1" s="44" t="s">
        <v>82</v>
      </c>
      <c r="B1" s="48" t="s">
        <v>83</v>
      </c>
      <c r="C1" s="44" t="s">
        <v>84</v>
      </c>
    </row>
    <row r="2" spans="1:3" ht="15.75" x14ac:dyDescent="0.25">
      <c r="A2" s="44">
        <v>1</v>
      </c>
      <c r="B2" s="43" t="s">
        <v>59</v>
      </c>
      <c r="C2" s="42" t="s">
        <v>85</v>
      </c>
    </row>
    <row r="3" spans="1:3" ht="31.5" x14ac:dyDescent="0.25">
      <c r="A3" s="44">
        <f t="shared" ref="A3:A19" si="0">A2+1</f>
        <v>2</v>
      </c>
      <c r="B3" s="43" t="s">
        <v>60</v>
      </c>
      <c r="C3" s="45" t="s">
        <v>169</v>
      </c>
    </row>
    <row r="4" spans="1:3" ht="15.75" x14ac:dyDescent="0.25">
      <c r="A4" s="44">
        <f t="shared" si="0"/>
        <v>3</v>
      </c>
      <c r="B4" s="43" t="s">
        <v>86</v>
      </c>
      <c r="C4" s="42" t="s">
        <v>87</v>
      </c>
    </row>
    <row r="5" spans="1:3" ht="15.75" x14ac:dyDescent="0.25">
      <c r="A5" s="44">
        <f t="shared" si="0"/>
        <v>4</v>
      </c>
      <c r="B5" s="43" t="s">
        <v>88</v>
      </c>
      <c r="C5" s="42" t="s">
        <v>89</v>
      </c>
    </row>
    <row r="6" spans="1:3" ht="15.75" x14ac:dyDescent="0.25">
      <c r="A6" s="44">
        <f t="shared" si="0"/>
        <v>5</v>
      </c>
      <c r="B6" s="43" t="s">
        <v>10</v>
      </c>
      <c r="C6" s="42">
        <v>0</v>
      </c>
    </row>
    <row r="7" spans="1:3" ht="15.75" x14ac:dyDescent="0.25">
      <c r="A7" s="44">
        <f t="shared" si="0"/>
        <v>6</v>
      </c>
      <c r="B7" s="47" t="s">
        <v>11</v>
      </c>
      <c r="C7" s="42" t="s">
        <v>90</v>
      </c>
    </row>
    <row r="8" spans="1:3" ht="15.75" x14ac:dyDescent="0.25">
      <c r="A8" s="44">
        <f t="shared" si="0"/>
        <v>7</v>
      </c>
      <c r="B8" s="47" t="s">
        <v>12</v>
      </c>
      <c r="C8" s="42" t="s">
        <v>91</v>
      </c>
    </row>
    <row r="9" spans="1:3" ht="15.75" x14ac:dyDescent="0.25">
      <c r="A9" s="44">
        <f t="shared" si="0"/>
        <v>8</v>
      </c>
      <c r="B9" s="43" t="s">
        <v>92</v>
      </c>
      <c r="C9" s="42" t="s">
        <v>93</v>
      </c>
    </row>
    <row r="10" spans="1:3" ht="15.75" x14ac:dyDescent="0.25">
      <c r="A10" s="44">
        <f t="shared" si="0"/>
        <v>9</v>
      </c>
      <c r="B10" s="43" t="s">
        <v>94</v>
      </c>
      <c r="C10" s="42" t="s">
        <v>95</v>
      </c>
    </row>
    <row r="11" spans="1:3" ht="47.25" x14ac:dyDescent="0.25">
      <c r="A11" s="44">
        <f t="shared" si="0"/>
        <v>10</v>
      </c>
      <c r="B11" s="43" t="s">
        <v>96</v>
      </c>
      <c r="C11" s="45" t="s">
        <v>97</v>
      </c>
    </row>
    <row r="12" spans="1:3" ht="15.75" x14ac:dyDescent="0.25">
      <c r="A12" s="44">
        <f t="shared" si="0"/>
        <v>11</v>
      </c>
      <c r="B12" s="43" t="s">
        <v>98</v>
      </c>
      <c r="C12" s="42" t="s">
        <v>99</v>
      </c>
    </row>
    <row r="13" spans="1:3" ht="31.5" x14ac:dyDescent="0.25">
      <c r="A13" s="44">
        <f t="shared" si="0"/>
        <v>12</v>
      </c>
      <c r="B13" s="43" t="s">
        <v>100</v>
      </c>
      <c r="C13" s="45" t="s">
        <v>101</v>
      </c>
    </row>
    <row r="14" spans="1:3" ht="15.75" x14ac:dyDescent="0.25">
      <c r="A14" s="44">
        <f t="shared" si="0"/>
        <v>13</v>
      </c>
      <c r="B14" s="43" t="s">
        <v>102</v>
      </c>
      <c r="C14" s="45" t="s">
        <v>103</v>
      </c>
    </row>
    <row r="15" spans="1:3" ht="31.5" x14ac:dyDescent="0.25">
      <c r="A15" s="44">
        <f t="shared" si="0"/>
        <v>14</v>
      </c>
      <c r="B15" s="43" t="s">
        <v>104</v>
      </c>
      <c r="C15" s="45" t="s">
        <v>105</v>
      </c>
    </row>
    <row r="16" spans="1:3" ht="15.75" x14ac:dyDescent="0.25">
      <c r="A16" s="44">
        <f t="shared" si="0"/>
        <v>15</v>
      </c>
      <c r="B16" s="43" t="s">
        <v>106</v>
      </c>
      <c r="C16" s="45" t="s">
        <v>107</v>
      </c>
    </row>
    <row r="17" spans="1:3" ht="15.75" x14ac:dyDescent="0.25">
      <c r="A17" s="44">
        <f t="shared" si="0"/>
        <v>16</v>
      </c>
      <c r="B17" s="43" t="s">
        <v>108</v>
      </c>
      <c r="C17" s="42" t="s">
        <v>109</v>
      </c>
    </row>
    <row r="18" spans="1:3" ht="31.5" x14ac:dyDescent="0.25">
      <c r="A18" s="44">
        <f t="shared" si="0"/>
        <v>17</v>
      </c>
      <c r="B18" s="43" t="s">
        <v>110</v>
      </c>
      <c r="C18" s="45" t="s">
        <v>111</v>
      </c>
    </row>
    <row r="19" spans="1:3" ht="15.75" x14ac:dyDescent="0.25">
      <c r="A19" s="44">
        <f t="shared" si="0"/>
        <v>18</v>
      </c>
      <c r="B19" s="43" t="s">
        <v>112</v>
      </c>
      <c r="C19" s="42" t="s">
        <v>113</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activeCell="C1" sqref="C1"/>
    </sheetView>
  </sheetViews>
  <sheetFormatPr defaultRowHeight="15" x14ac:dyDescent="0.25"/>
  <cols>
    <col min="2" max="2" width="32.7109375" customWidth="1"/>
    <col min="3" max="3" width="127.7109375" customWidth="1"/>
  </cols>
  <sheetData>
    <row r="1" spans="1:3" ht="15.75" x14ac:dyDescent="0.25">
      <c r="A1" s="44" t="s">
        <v>82</v>
      </c>
      <c r="B1" s="48" t="s">
        <v>83</v>
      </c>
      <c r="C1" s="58" t="s">
        <v>84</v>
      </c>
    </row>
    <row r="2" spans="1:3" ht="15.75" x14ac:dyDescent="0.25">
      <c r="A2" s="44">
        <v>1</v>
      </c>
      <c r="B2" s="43" t="s">
        <v>59</v>
      </c>
      <c r="C2" s="43" t="s">
        <v>114</v>
      </c>
    </row>
    <row r="3" spans="1:3" ht="31.5" x14ac:dyDescent="0.25">
      <c r="A3" s="44">
        <f t="shared" ref="A3:A19" si="0">A2+1</f>
        <v>2</v>
      </c>
      <c r="B3" s="43" t="s">
        <v>60</v>
      </c>
      <c r="C3" s="45" t="s">
        <v>115</v>
      </c>
    </row>
    <row r="4" spans="1:3" ht="15.75" x14ac:dyDescent="0.25">
      <c r="A4" s="44">
        <f t="shared" si="0"/>
        <v>3</v>
      </c>
      <c r="B4" s="43" t="s">
        <v>86</v>
      </c>
      <c r="C4" s="42" t="s">
        <v>87</v>
      </c>
    </row>
    <row r="5" spans="1:3" ht="15.75" x14ac:dyDescent="0.25">
      <c r="A5" s="44">
        <f t="shared" si="0"/>
        <v>4</v>
      </c>
      <c r="B5" s="43" t="s">
        <v>88</v>
      </c>
      <c r="C5" s="42" t="s">
        <v>116</v>
      </c>
    </row>
    <row r="6" spans="1:3" ht="15.75" x14ac:dyDescent="0.25">
      <c r="A6" s="44">
        <f t="shared" si="0"/>
        <v>5</v>
      </c>
      <c r="B6" s="43" t="s">
        <v>10</v>
      </c>
      <c r="C6" s="42" t="s">
        <v>117</v>
      </c>
    </row>
    <row r="7" spans="1:3" ht="15.75" x14ac:dyDescent="0.25">
      <c r="A7" s="44">
        <f t="shared" si="0"/>
        <v>6</v>
      </c>
      <c r="B7" s="47" t="s">
        <v>11</v>
      </c>
      <c r="C7" s="42" t="s">
        <v>28</v>
      </c>
    </row>
    <row r="8" spans="1:3" ht="15.75" x14ac:dyDescent="0.25">
      <c r="A8" s="44">
        <f t="shared" si="0"/>
        <v>7</v>
      </c>
      <c r="B8" s="47" t="s">
        <v>12</v>
      </c>
      <c r="C8" s="42" t="s">
        <v>118</v>
      </c>
    </row>
    <row r="9" spans="1:3" ht="15.75" x14ac:dyDescent="0.25">
      <c r="A9" s="44">
        <f t="shared" si="0"/>
        <v>8</v>
      </c>
      <c r="B9" s="43" t="s">
        <v>92</v>
      </c>
      <c r="C9" s="43" t="s">
        <v>93</v>
      </c>
    </row>
    <row r="10" spans="1:3" ht="15.75" x14ac:dyDescent="0.25">
      <c r="A10" s="44">
        <f t="shared" si="0"/>
        <v>9</v>
      </c>
      <c r="B10" s="43" t="s">
        <v>94</v>
      </c>
      <c r="C10" s="43" t="s">
        <v>95</v>
      </c>
    </row>
    <row r="11" spans="1:3" ht="81.75" customHeight="1" x14ac:dyDescent="0.25">
      <c r="A11" s="44">
        <f t="shared" si="0"/>
        <v>10</v>
      </c>
      <c r="B11" s="43" t="s">
        <v>96</v>
      </c>
      <c r="C11" s="46" t="s">
        <v>119</v>
      </c>
    </row>
    <row r="12" spans="1:3" ht="15.75" x14ac:dyDescent="0.25">
      <c r="A12" s="44">
        <f t="shared" si="0"/>
        <v>11</v>
      </c>
      <c r="B12" s="43" t="s">
        <v>98</v>
      </c>
      <c r="C12" s="43" t="s">
        <v>99</v>
      </c>
    </row>
    <row r="13" spans="1:3" ht="41.25" customHeight="1" x14ac:dyDescent="0.25">
      <c r="A13" s="44">
        <f t="shared" si="0"/>
        <v>12</v>
      </c>
      <c r="B13" s="43" t="s">
        <v>100</v>
      </c>
      <c r="C13" s="46" t="s">
        <v>120</v>
      </c>
    </row>
    <row r="14" spans="1:3" ht="114" customHeight="1" x14ac:dyDescent="0.25">
      <c r="A14" s="44">
        <f t="shared" si="0"/>
        <v>13</v>
      </c>
      <c r="B14" s="43" t="s">
        <v>102</v>
      </c>
      <c r="C14" s="45" t="s">
        <v>121</v>
      </c>
    </row>
    <row r="15" spans="1:3" ht="39" customHeight="1" x14ac:dyDescent="0.25">
      <c r="A15" s="44">
        <f t="shared" si="0"/>
        <v>14</v>
      </c>
      <c r="B15" s="43" t="s">
        <v>104</v>
      </c>
      <c r="C15" s="45" t="s">
        <v>105</v>
      </c>
    </row>
    <row r="16" spans="1:3" ht="23.25" customHeight="1" x14ac:dyDescent="0.25">
      <c r="A16" s="44">
        <f t="shared" si="0"/>
        <v>15</v>
      </c>
      <c r="B16" s="43" t="s">
        <v>106</v>
      </c>
      <c r="C16" s="45" t="s">
        <v>107</v>
      </c>
    </row>
    <row r="17" spans="1:3" ht="15.75" x14ac:dyDescent="0.25">
      <c r="A17" s="44">
        <f t="shared" si="0"/>
        <v>16</v>
      </c>
      <c r="B17" s="43" t="s">
        <v>108</v>
      </c>
      <c r="C17" s="42" t="s">
        <v>109</v>
      </c>
    </row>
    <row r="18" spans="1:3" ht="24.75" customHeight="1" x14ac:dyDescent="0.25">
      <c r="A18" s="44">
        <f t="shared" si="0"/>
        <v>17</v>
      </c>
      <c r="B18" s="43" t="s">
        <v>110</v>
      </c>
      <c r="C18" s="45" t="s">
        <v>122</v>
      </c>
    </row>
    <row r="19" spans="1:3" ht="15.75" x14ac:dyDescent="0.25">
      <c r="A19" s="44">
        <f t="shared" si="0"/>
        <v>18</v>
      </c>
      <c r="B19" s="43" t="s">
        <v>112</v>
      </c>
      <c r="C19" s="42" t="s">
        <v>113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sqref="A1:XFD1048576"/>
    </sheetView>
  </sheetViews>
  <sheetFormatPr defaultColWidth="9.140625" defaultRowHeight="15" x14ac:dyDescent="0.25"/>
  <cols>
    <col min="1" max="1" width="9.140625" style="60"/>
    <col min="2" max="2" width="32.7109375" style="60" customWidth="1"/>
    <col min="3" max="3" width="127.7109375" style="60" customWidth="1"/>
    <col min="4" max="4" width="102.7109375" style="60" customWidth="1"/>
    <col min="5" max="16384" width="9.140625" style="60"/>
  </cols>
  <sheetData>
    <row r="1" spans="1:4" ht="15.75" x14ac:dyDescent="0.25">
      <c r="A1" s="58" t="s">
        <v>82</v>
      </c>
      <c r="B1" s="59" t="s">
        <v>83</v>
      </c>
      <c r="C1" s="58" t="s">
        <v>84</v>
      </c>
    </row>
    <row r="2" spans="1:4" ht="15.75" x14ac:dyDescent="0.25">
      <c r="A2" s="58">
        <v>1</v>
      </c>
      <c r="B2" s="42" t="s">
        <v>59</v>
      </c>
      <c r="C2" s="42" t="s">
        <v>114</v>
      </c>
    </row>
    <row r="3" spans="1:4" ht="31.5" x14ac:dyDescent="0.25">
      <c r="A3" s="58">
        <f t="shared" ref="A3:A19" si="0">A2+1</f>
        <v>2</v>
      </c>
      <c r="B3" s="42" t="s">
        <v>60</v>
      </c>
      <c r="C3" s="45" t="s">
        <v>123</v>
      </c>
    </row>
    <row r="4" spans="1:4" ht="15.75" x14ac:dyDescent="0.25">
      <c r="A4" s="58">
        <f t="shared" si="0"/>
        <v>3</v>
      </c>
      <c r="B4" s="42" t="s">
        <v>86</v>
      </c>
      <c r="C4" s="42" t="s">
        <v>87</v>
      </c>
    </row>
    <row r="5" spans="1:4" ht="15.75" x14ac:dyDescent="0.25">
      <c r="A5" s="58">
        <f t="shared" si="0"/>
        <v>4</v>
      </c>
      <c r="B5" s="42" t="s">
        <v>88</v>
      </c>
      <c r="C5" s="42" t="s">
        <v>124</v>
      </c>
    </row>
    <row r="6" spans="1:4" ht="15.75" x14ac:dyDescent="0.25">
      <c r="A6" s="58">
        <f t="shared" si="0"/>
        <v>5</v>
      </c>
      <c r="B6" s="42" t="s">
        <v>10</v>
      </c>
      <c r="C6" s="42" t="s">
        <v>125</v>
      </c>
    </row>
    <row r="7" spans="1:4" ht="15.75" x14ac:dyDescent="0.25">
      <c r="A7" s="58">
        <f t="shared" si="0"/>
        <v>6</v>
      </c>
      <c r="B7" s="61" t="s">
        <v>11</v>
      </c>
      <c r="C7" s="42" t="s">
        <v>28</v>
      </c>
    </row>
    <row r="8" spans="1:4" ht="15.75" x14ac:dyDescent="0.25">
      <c r="A8" s="58">
        <f t="shared" si="0"/>
        <v>7</v>
      </c>
      <c r="B8" s="61" t="s">
        <v>12</v>
      </c>
      <c r="C8" s="42" t="s">
        <v>126</v>
      </c>
    </row>
    <row r="9" spans="1:4" ht="15.75" x14ac:dyDescent="0.25">
      <c r="A9" s="58">
        <f t="shared" si="0"/>
        <v>8</v>
      </c>
      <c r="B9" s="42" t="s">
        <v>92</v>
      </c>
      <c r="C9" s="42" t="s">
        <v>93</v>
      </c>
    </row>
    <row r="10" spans="1:4" ht="15.75" x14ac:dyDescent="0.25">
      <c r="A10" s="58">
        <f t="shared" si="0"/>
        <v>9</v>
      </c>
      <c r="B10" s="42" t="s">
        <v>94</v>
      </c>
      <c r="C10" s="42" t="s">
        <v>95</v>
      </c>
    </row>
    <row r="11" spans="1:4" ht="81.75" customHeight="1" x14ac:dyDescent="0.25">
      <c r="A11" s="58">
        <f t="shared" si="0"/>
        <v>10</v>
      </c>
      <c r="B11" s="42" t="s">
        <v>96</v>
      </c>
      <c r="C11" s="45" t="s">
        <v>127</v>
      </c>
    </row>
    <row r="12" spans="1:4" ht="15.75" x14ac:dyDescent="0.25">
      <c r="A12" s="58">
        <f t="shared" si="0"/>
        <v>11</v>
      </c>
      <c r="B12" s="42" t="s">
        <v>98</v>
      </c>
      <c r="C12" s="42" t="s">
        <v>99</v>
      </c>
    </row>
    <row r="13" spans="1:4" ht="41.25" customHeight="1" x14ac:dyDescent="0.25">
      <c r="A13" s="58">
        <f t="shared" si="0"/>
        <v>12</v>
      </c>
      <c r="B13" s="42" t="s">
        <v>100</v>
      </c>
      <c r="C13" s="45" t="s">
        <v>128</v>
      </c>
    </row>
    <row r="14" spans="1:4" ht="57.75" customHeight="1" x14ac:dyDescent="0.25">
      <c r="A14" s="58">
        <f t="shared" si="0"/>
        <v>13</v>
      </c>
      <c r="B14" s="42" t="s">
        <v>102</v>
      </c>
      <c r="C14" s="45" t="s">
        <v>129</v>
      </c>
      <c r="D14" s="62"/>
    </row>
    <row r="15" spans="1:4" ht="39" customHeight="1" x14ac:dyDescent="0.25">
      <c r="A15" s="58">
        <f t="shared" si="0"/>
        <v>14</v>
      </c>
      <c r="B15" s="42" t="s">
        <v>104</v>
      </c>
      <c r="C15" s="45" t="s">
        <v>105</v>
      </c>
    </row>
    <row r="16" spans="1:4" ht="23.25" customHeight="1" x14ac:dyDescent="0.25">
      <c r="A16" s="58">
        <f t="shared" si="0"/>
        <v>15</v>
      </c>
      <c r="B16" s="42" t="s">
        <v>106</v>
      </c>
      <c r="C16" s="45" t="s">
        <v>107</v>
      </c>
    </row>
    <row r="17" spans="1:3" ht="15.75" x14ac:dyDescent="0.25">
      <c r="A17" s="58">
        <f t="shared" si="0"/>
        <v>16</v>
      </c>
      <c r="B17" s="42" t="s">
        <v>108</v>
      </c>
      <c r="C17" s="42" t="s">
        <v>130</v>
      </c>
    </row>
    <row r="18" spans="1:3" ht="24.75" customHeight="1" x14ac:dyDescent="0.25">
      <c r="A18" s="58">
        <f t="shared" si="0"/>
        <v>17</v>
      </c>
      <c r="B18" s="42" t="s">
        <v>110</v>
      </c>
      <c r="C18" s="45" t="s">
        <v>122</v>
      </c>
    </row>
    <row r="19" spans="1:3" ht="15.75" x14ac:dyDescent="0.25">
      <c r="A19" s="58">
        <f t="shared" si="0"/>
        <v>18</v>
      </c>
      <c r="B19" s="42" t="s">
        <v>112</v>
      </c>
      <c r="C19" s="42" t="s">
        <v>113</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6598D6-42E7-43E4-8769-9757AD0CE26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92b3888-6436-4536-a96b-d3f820c1a659"/>
    <ds:schemaRef ds:uri="http://www.w3.org/XML/1998/namespace"/>
    <ds:schemaRef ds:uri="http://purl.org/dc/dcmitype/"/>
  </ds:schemaRefs>
</ds:datastoreItem>
</file>

<file path=customXml/itemProps2.xml><?xml version="1.0" encoding="utf-8"?>
<ds:datastoreItem xmlns:ds="http://schemas.openxmlformats.org/officeDocument/2006/customXml" ds:itemID="{B4F40639-FA5E-4FF5-9184-8F95576E5A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2A5FF4-6D82-422B-81C1-1A241396D9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1.2 (1)</vt:lpstr>
      <vt:lpstr>1.2 (2)</vt:lpstr>
      <vt:lpstr>F Special output 1.2.6 (1)</vt:lpstr>
      <vt:lpstr>F Special result 1.2.6 (1)</vt:lpstr>
      <vt:lpstr>FSpecial result 1.2.6 (2)</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2023-06-12T12:15:33Z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y fmtid="{D5CDD505-2E9C-101B-9397-08002B2CF9AE}" pid="3" name="MSIP_Label_6bd9ddd1-4d20-43f6-abfa-fc3c07406f94_Enabled">
    <vt:lpwstr>true</vt:lpwstr>
  </property>
  <property fmtid="{D5CDD505-2E9C-101B-9397-08002B2CF9AE}" pid="4" name="MSIP_Label_6bd9ddd1-4d20-43f6-abfa-fc3c07406f94_SetDate">
    <vt:lpwstr>2023-03-27T14:04:33Z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ec0433fa-78f7-4a49-b35c-4a129dd6fefb</vt:lpwstr>
  </property>
  <property fmtid="{D5CDD505-2E9C-101B-9397-08002B2CF9AE}" pid="9" name="MSIP_Label_6bd9ddd1-4d20-43f6-abfa-fc3c07406f94_ContentBits">
    <vt:lpwstr>0</vt:lpwstr>
  </property>
</Properties>
</file>